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31" windowWidth="15300" windowHeight="9120" activeTab="0"/>
  </bookViews>
  <sheets>
    <sheet name="проект  на 2010" sheetId="1" r:id="rId1"/>
  </sheets>
  <definedNames>
    <definedName name="_xlnm.Print_Area" localSheetId="0">'проект  на 2010'!$A$1:$L$47</definedName>
  </definedNames>
  <calcPr fullCalcOnLoad="1"/>
</workbook>
</file>

<file path=xl/sharedStrings.xml><?xml version="1.0" encoding="utf-8"?>
<sst xmlns="http://schemas.openxmlformats.org/spreadsheetml/2006/main" count="54" uniqueCount="49">
  <si>
    <t>Земельный налог</t>
  </si>
  <si>
    <t>зимняя чистка дорог</t>
  </si>
  <si>
    <t>ИТОГО:</t>
  </si>
  <si>
    <t>непредвиденные расходы</t>
  </si>
  <si>
    <t>с 6 соток</t>
  </si>
  <si>
    <t xml:space="preserve"> вывоз мусора              </t>
  </si>
  <si>
    <t xml:space="preserve"> Налоги:ФСС,ПФ</t>
  </si>
  <si>
    <t xml:space="preserve">наружное освещение </t>
  </si>
  <si>
    <t>аттестация  электриков</t>
  </si>
  <si>
    <t>с 1 сотки</t>
  </si>
  <si>
    <t>членские взносы</t>
  </si>
  <si>
    <t>Целевые  взносы</t>
  </si>
  <si>
    <t>Всего по смете:</t>
  </si>
  <si>
    <t>поч.отпр., моб.связь</t>
  </si>
  <si>
    <t>услуги связи</t>
  </si>
  <si>
    <t>канц.,строй.товары, трансп</t>
  </si>
  <si>
    <t>услуги банка</t>
  </si>
  <si>
    <t>ежегодная</t>
  </si>
  <si>
    <t xml:space="preserve">потери э/э в сетях, недоплаты </t>
  </si>
  <si>
    <t>председатель, бухгалтер</t>
  </si>
  <si>
    <t>Общий взнос в СНТ на 2011 год</t>
  </si>
  <si>
    <t xml:space="preserve">Проект  сметы СНТ "ЗОДЧИЙ" на 2011 год </t>
  </si>
  <si>
    <t>благоустройство канав основных дорог</t>
  </si>
  <si>
    <t xml:space="preserve">канцелярские расходы </t>
  </si>
  <si>
    <t xml:space="preserve">дежурные СНТ </t>
  </si>
  <si>
    <t>подсыпка дорог с  трамбовкой</t>
  </si>
  <si>
    <t>расходы на счетчики контроля э\э</t>
  </si>
  <si>
    <t>контролеры счетчиков в СНТ( май-август)</t>
  </si>
  <si>
    <t>ответственные за электрохозяйство- 2служ.</t>
  </si>
  <si>
    <t>АУП-2служ.</t>
  </si>
  <si>
    <t>по правилам эксплуатации 2 служащих.</t>
  </si>
  <si>
    <t>Госпожарнадзор</t>
  </si>
  <si>
    <t>Содержание правления</t>
  </si>
  <si>
    <t>Ремонт колонок</t>
  </si>
  <si>
    <t>Прочее</t>
  </si>
  <si>
    <t>комендант+казначей</t>
  </si>
  <si>
    <t>в 2010- 26 000руб.</t>
  </si>
  <si>
    <t>электрохозяйство</t>
  </si>
  <si>
    <t>Госпожнадзор - работы по предписанию</t>
  </si>
  <si>
    <t>недоплаты  за потребленную э\э</t>
  </si>
  <si>
    <t>6 машин за сезон + несанк. Свалки</t>
  </si>
  <si>
    <t>обогрев,освещение, благоустройство</t>
  </si>
  <si>
    <t xml:space="preserve">приобретение ламп,ремонт и установка светильников освещения (ранее демонтированных) </t>
  </si>
  <si>
    <t>в месяц</t>
  </si>
  <si>
    <t>( устройство приямков)</t>
  </si>
  <si>
    <t>чистка водопропускных труб</t>
  </si>
  <si>
    <t>основные дороги СНТ</t>
  </si>
  <si>
    <t>в 2010- 9 400руб.</t>
  </si>
  <si>
    <t>чистка  трактором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</si>
</sst>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#,##0_р_.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u val="single"/>
      <sz val="28"/>
      <name val="Arial Cyr"/>
      <family val="0"/>
    </font>
    <font>
      <b/>
      <i/>
      <u val="single"/>
      <sz val="28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i/>
      <sz val="1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i/>
      <sz val="16"/>
      <name val="Arial Cyr"/>
      <family val="0"/>
    </font>
    <font>
      <b/>
      <i/>
      <sz val="16"/>
      <name val="Arial Cyr"/>
      <family val="0"/>
    </font>
    <font>
      <sz val="16"/>
      <name val="Arial Cyr"/>
      <family val="0"/>
    </font>
    <font>
      <b/>
      <i/>
      <u val="single"/>
      <sz val="18"/>
      <name val="Arial Cyr"/>
      <family val="0"/>
    </font>
    <font>
      <b/>
      <i/>
      <sz val="20"/>
      <name val="Arial Cyr"/>
      <family val="0"/>
    </font>
    <font>
      <b/>
      <sz val="26"/>
      <name val="Arial Cyr"/>
      <family val="0"/>
    </font>
    <font>
      <b/>
      <i/>
      <u val="single"/>
      <sz val="36"/>
      <name val="Arial Cyr"/>
      <family val="0"/>
    </font>
    <font>
      <b/>
      <sz val="20"/>
      <name val="Arial Cyr"/>
      <family val="0"/>
    </font>
    <font>
      <b/>
      <sz val="22"/>
      <name val="Arial Cyr"/>
      <family val="0"/>
    </font>
    <font>
      <b/>
      <i/>
      <u val="single"/>
      <sz val="48"/>
      <name val="Arial Cyr"/>
      <family val="0"/>
    </font>
    <font>
      <b/>
      <u val="single"/>
      <sz val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22"/>
      <name val="Arial Cyr"/>
      <family val="0"/>
    </font>
    <font>
      <b/>
      <i/>
      <sz val="36"/>
      <name val="Arial Cyr"/>
      <family val="0"/>
    </font>
    <font>
      <b/>
      <sz val="28"/>
      <name val="Arial Cyr"/>
      <family val="0"/>
    </font>
    <font>
      <b/>
      <sz val="36"/>
      <name val="Arial Cyr"/>
      <family val="0"/>
    </font>
    <font>
      <b/>
      <i/>
      <sz val="2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distributed" shrinkToFit="1"/>
    </xf>
    <xf numFmtId="0" fontId="8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distributed" shrinkToFit="1"/>
    </xf>
    <xf numFmtId="0" fontId="9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 vertical="distributed" shrinkToFi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5" fontId="14" fillId="0" borderId="19" xfId="0" applyNumberFormat="1" applyFont="1" applyBorder="1" applyAlignment="1">
      <alignment horizontal="center" vertical="distributed" shrinkToFit="1"/>
    </xf>
    <xf numFmtId="165" fontId="16" fillId="0" borderId="20" xfId="0" applyNumberFormat="1" applyFont="1" applyBorder="1" applyAlignment="1">
      <alignment horizontal="center"/>
    </xf>
    <xf numFmtId="5" fontId="16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vertical="distributed"/>
    </xf>
    <xf numFmtId="165" fontId="16" fillId="0" borderId="12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distributed"/>
    </xf>
    <xf numFmtId="0" fontId="20" fillId="0" borderId="10" xfId="0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0" xfId="0" applyFont="1" applyBorder="1" applyAlignment="1">
      <alignment horizontal="center" vertical="distributed"/>
    </xf>
    <xf numFmtId="164" fontId="14" fillId="0" borderId="10" xfId="0" applyNumberFormat="1" applyFont="1" applyBorder="1" applyAlignment="1">
      <alignment horizontal="center" vertical="distributed"/>
    </xf>
    <xf numFmtId="0" fontId="14" fillId="0" borderId="22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23" xfId="0" applyFont="1" applyBorder="1" applyAlignment="1">
      <alignment horizontal="center"/>
    </xf>
    <xf numFmtId="164" fontId="17" fillId="0" borderId="10" xfId="0" applyNumberFormat="1" applyFont="1" applyBorder="1" applyAlignment="1">
      <alignment horizontal="center" vertical="distributed"/>
    </xf>
    <xf numFmtId="9" fontId="14" fillId="0" borderId="10" xfId="0" applyNumberFormat="1" applyFont="1" applyBorder="1" applyAlignment="1">
      <alignment horizontal="center" vertical="distributed"/>
    </xf>
    <xf numFmtId="0" fontId="14" fillId="0" borderId="10" xfId="0" applyFont="1" applyBorder="1" applyAlignment="1">
      <alignment vertical="distributed" shrinkToFit="1"/>
    </xf>
    <xf numFmtId="0" fontId="13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165" fontId="16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65" fontId="22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44" fontId="14" fillId="0" borderId="10" xfId="0" applyNumberFormat="1" applyFont="1" applyBorder="1" applyAlignment="1">
      <alignment vertical="center"/>
    </xf>
    <xf numFmtId="164" fontId="14" fillId="0" borderId="18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 vertical="distributed"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 vertical="distributed"/>
    </xf>
    <xf numFmtId="164" fontId="16" fillId="0" borderId="0" xfId="0" applyNumberFormat="1" applyFont="1" applyBorder="1" applyAlignment="1">
      <alignment/>
    </xf>
    <xf numFmtId="0" fontId="14" fillId="0" borderId="12" xfId="0" applyFont="1" applyBorder="1" applyAlignment="1">
      <alignment horizontal="center" vertical="distributed"/>
    </xf>
    <xf numFmtId="164" fontId="14" fillId="0" borderId="12" xfId="0" applyNumberFormat="1" applyFont="1" applyBorder="1" applyAlignment="1">
      <alignment horizontal="center" vertical="distributed"/>
    </xf>
    <xf numFmtId="164" fontId="1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distributed"/>
    </xf>
    <xf numFmtId="0" fontId="25" fillId="0" borderId="10" xfId="0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164" fontId="14" fillId="0" borderId="24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8" fillId="20" borderId="26" xfId="0" applyFont="1" applyFill="1" applyBorder="1" applyAlignment="1">
      <alignment/>
    </xf>
    <xf numFmtId="0" fontId="16" fillId="20" borderId="27" xfId="0" applyFont="1" applyFill="1" applyBorder="1" applyAlignment="1">
      <alignment/>
    </xf>
    <xf numFmtId="0" fontId="16" fillId="20" borderId="27" xfId="0" applyFont="1" applyFill="1" applyBorder="1" applyAlignment="1">
      <alignment horizontal="center"/>
    </xf>
    <xf numFmtId="0" fontId="16" fillId="20" borderId="28" xfId="0" applyFont="1" applyFill="1" applyBorder="1" applyAlignment="1">
      <alignment vertical="distributed"/>
    </xf>
    <xf numFmtId="164" fontId="16" fillId="20" borderId="29" xfId="0" applyNumberFormat="1" applyFont="1" applyFill="1" applyBorder="1" applyAlignment="1">
      <alignment/>
    </xf>
    <xf numFmtId="164" fontId="16" fillId="20" borderId="30" xfId="0" applyNumberFormat="1" applyFont="1" applyFill="1" applyBorder="1" applyAlignment="1">
      <alignment/>
    </xf>
    <xf numFmtId="44" fontId="14" fillId="0" borderId="10" xfId="0" applyNumberFormat="1" applyFont="1" applyBorder="1" applyAlignment="1">
      <alignment horizontal="center" vertical="center" readingOrder="1"/>
    </xf>
    <xf numFmtId="0" fontId="19" fillId="0" borderId="10" xfId="0" applyFont="1" applyBorder="1" applyAlignment="1">
      <alignment horizontal="center" vertical="center" readingOrder="1"/>
    </xf>
    <xf numFmtId="0" fontId="14" fillId="0" borderId="10" xfId="0" applyNumberFormat="1" applyFont="1" applyBorder="1" applyAlignment="1">
      <alignment horizontal="center" vertical="center" readingOrder="1"/>
    </xf>
    <xf numFmtId="164" fontId="14" fillId="0" borderId="10" xfId="0" applyNumberFormat="1" applyFont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21" fillId="0" borderId="18" xfId="0" applyFont="1" applyFill="1" applyBorder="1" applyAlignment="1">
      <alignment horizontal="center"/>
    </xf>
    <xf numFmtId="44" fontId="14" fillId="0" borderId="12" xfId="0" applyNumberFormat="1" applyFont="1" applyBorder="1" applyAlignment="1">
      <alignment horizontal="center" vertical="center" readingOrder="1"/>
    </xf>
    <xf numFmtId="0" fontId="18" fillId="0" borderId="31" xfId="0" applyFont="1" applyBorder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32" xfId="0" applyFont="1" applyBorder="1" applyAlignment="1">
      <alignment vertical="distributed"/>
    </xf>
    <xf numFmtId="0" fontId="24" fillId="0" borderId="33" xfId="0" applyFont="1" applyBorder="1" applyAlignment="1">
      <alignment vertical="distributed"/>
    </xf>
    <xf numFmtId="0" fontId="27" fillId="0" borderId="0" xfId="0" applyFont="1" applyAlignment="1">
      <alignment horizontal="center"/>
    </xf>
    <xf numFmtId="0" fontId="25" fillId="0" borderId="12" xfId="0" applyFont="1" applyBorder="1" applyAlignment="1">
      <alignment horizontal="center" vertical="distributed"/>
    </xf>
    <xf numFmtId="0" fontId="25" fillId="0" borderId="13" xfId="0" applyFont="1" applyBorder="1" applyAlignment="1">
      <alignment horizontal="center" vertical="distributed"/>
    </xf>
    <xf numFmtId="0" fontId="26" fillId="0" borderId="2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7" fontId="45" fillId="0" borderId="10" xfId="0" applyNumberFormat="1" applyFont="1" applyBorder="1" applyAlignment="1">
      <alignment horizontal="center"/>
    </xf>
    <xf numFmtId="7" fontId="21" fillId="0" borderId="10" xfId="0" applyNumberFormat="1" applyFont="1" applyBorder="1" applyAlignment="1">
      <alignment horizontal="center"/>
    </xf>
    <xf numFmtId="0" fontId="46" fillId="0" borderId="11" xfId="0" applyFont="1" applyBorder="1" applyAlignment="1">
      <alignment/>
    </xf>
    <xf numFmtId="165" fontId="48" fillId="22" borderId="11" xfId="0" applyNumberFormat="1" applyFont="1" applyFill="1" applyBorder="1" applyAlignment="1">
      <alignment/>
    </xf>
    <xf numFmtId="7" fontId="22" fillId="0" borderId="10" xfId="0" applyNumberFormat="1" applyFont="1" applyBorder="1" applyAlignment="1">
      <alignment horizontal="center"/>
    </xf>
    <xf numFmtId="164" fontId="22" fillId="0" borderId="10" xfId="0" applyNumberFormat="1" applyFont="1" applyBorder="1" applyAlignment="1">
      <alignment horizontal="center"/>
    </xf>
    <xf numFmtId="5" fontId="47" fillId="0" borderId="10" xfId="0" applyNumberFormat="1" applyFont="1" applyBorder="1" applyAlignment="1">
      <alignment horizontal="center" vertical="distributed" shrinkToFit="1"/>
    </xf>
    <xf numFmtId="5" fontId="49" fillId="0" borderId="10" xfId="0" applyNumberFormat="1" applyFont="1" applyBorder="1" applyAlignment="1">
      <alignment horizontal="center"/>
    </xf>
    <xf numFmtId="165" fontId="47" fillId="0" borderId="10" xfId="0" applyNumberFormat="1" applyFont="1" applyBorder="1" applyAlignment="1">
      <alignment horizontal="center"/>
    </xf>
    <xf numFmtId="165" fontId="48" fillId="0" borderId="12" xfId="0" applyNumberFormat="1" applyFont="1" applyBorder="1" applyAlignment="1">
      <alignment horizontal="center"/>
    </xf>
    <xf numFmtId="164" fontId="24" fillId="0" borderId="12" xfId="0" applyNumberFormat="1" applyFont="1" applyBorder="1" applyAlignment="1">
      <alignment horizontal="center"/>
    </xf>
    <xf numFmtId="165" fontId="25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2390775</xdr:colOff>
      <xdr:row>6</xdr:row>
      <xdr:rowOff>0</xdr:rowOff>
    </xdr:from>
    <xdr:to>
      <xdr:col>1</xdr:col>
      <xdr:colOff>2390775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400050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1"/>
  <sheetViews>
    <sheetView tabSelected="1" view="pageBreakPreview" zoomScale="50" zoomScaleNormal="50" zoomScaleSheetLayoutView="50" zoomScalePageLayoutView="0" workbookViewId="0" topLeftCell="B25">
      <selection activeCell="E42" sqref="E42"/>
    </sheetView>
  </sheetViews>
  <sheetFormatPr defaultColWidth="9.00390625" defaultRowHeight="12.75"/>
  <cols>
    <col min="1" max="1" width="21.125" style="0" customWidth="1"/>
    <col min="2" max="2" width="60.625" style="0" customWidth="1"/>
    <col min="3" max="3" width="27.75390625" style="0" customWidth="1"/>
    <col min="4" max="4" width="3.00390625" style="0" customWidth="1"/>
    <col min="5" max="5" width="78.75390625" style="0" customWidth="1"/>
    <col min="6" max="6" width="1.25" style="0" customWidth="1"/>
    <col min="7" max="7" width="42.625" style="0" customWidth="1"/>
    <col min="8" max="8" width="7.625" style="0" hidden="1" customWidth="1"/>
    <col min="9" max="9" width="9.125" style="0" hidden="1" customWidth="1"/>
    <col min="10" max="10" width="0.12890625" style="0" customWidth="1"/>
    <col min="11" max="11" width="23.875" style="0" customWidth="1"/>
    <col min="12" max="12" width="13.875" style="0" hidden="1" customWidth="1"/>
    <col min="13" max="13" width="9.125" style="0" hidden="1" customWidth="1"/>
  </cols>
  <sheetData>
    <row r="1" ht="42.75" customHeight="1">
      <c r="B1" s="71"/>
    </row>
    <row r="2" spans="2:12" ht="48" customHeight="1">
      <c r="B2" s="116" t="s">
        <v>21</v>
      </c>
      <c r="C2" s="116"/>
      <c r="D2" s="116"/>
      <c r="E2" s="116"/>
      <c r="F2" s="116"/>
      <c r="G2" s="116"/>
      <c r="H2" s="116"/>
      <c r="I2" s="116"/>
      <c r="K2" s="33"/>
      <c r="L2" s="7"/>
    </row>
    <row r="3" spans="2:12" ht="3" customHeight="1" hidden="1">
      <c r="B3" s="116"/>
      <c r="C3" s="116"/>
      <c r="D3" s="116"/>
      <c r="E3" s="116"/>
      <c r="F3" s="116"/>
      <c r="G3" s="116"/>
      <c r="H3" s="116"/>
      <c r="I3" s="116"/>
      <c r="K3" s="33"/>
      <c r="L3" s="7"/>
    </row>
    <row r="4" spans="2:12" ht="71.25" customHeight="1">
      <c r="B4" s="119" t="s">
        <v>10</v>
      </c>
      <c r="C4" s="119"/>
      <c r="D4" s="119"/>
      <c r="E4" s="120"/>
      <c r="F4" s="64" t="s">
        <v>9</v>
      </c>
      <c r="G4" s="64" t="s">
        <v>4</v>
      </c>
      <c r="H4" s="14"/>
      <c r="I4" s="15"/>
      <c r="J4" s="21"/>
      <c r="K4" s="124" t="s">
        <v>43</v>
      </c>
      <c r="L4" s="28"/>
    </row>
    <row r="5" spans="1:12" ht="63" customHeight="1">
      <c r="A5" s="66">
        <v>1</v>
      </c>
      <c r="B5" s="83" t="s">
        <v>29</v>
      </c>
      <c r="C5" s="52">
        <f>(10000+8000)*12</f>
        <v>216000</v>
      </c>
      <c r="D5" s="37"/>
      <c r="E5" s="56" t="s">
        <v>19</v>
      </c>
      <c r="F5" s="52">
        <f aca="true" t="shared" si="0" ref="F5:F10">C5/300/6</f>
        <v>120</v>
      </c>
      <c r="G5" s="133">
        <f>F5*6</f>
        <v>720</v>
      </c>
      <c r="H5" s="12"/>
      <c r="I5" s="12"/>
      <c r="J5" s="22"/>
      <c r="K5" s="125">
        <f>G5/12</f>
        <v>60</v>
      </c>
      <c r="L5" s="29"/>
    </row>
    <row r="6" spans="1:29" ht="64.5" customHeight="1">
      <c r="A6" s="66">
        <f>1+A5</f>
        <v>2</v>
      </c>
      <c r="B6" s="84" t="s">
        <v>28</v>
      </c>
      <c r="C6" s="52">
        <f>2650*12*2</f>
        <v>63600</v>
      </c>
      <c r="D6" s="37"/>
      <c r="E6" s="56" t="s">
        <v>30</v>
      </c>
      <c r="F6" s="52">
        <f t="shared" si="0"/>
        <v>35.333333333333336</v>
      </c>
      <c r="G6" s="133">
        <f aca="true" t="shared" si="1" ref="G6:G23">F6*6</f>
        <v>212</v>
      </c>
      <c r="H6" s="12"/>
      <c r="I6" s="12"/>
      <c r="J6" s="22"/>
      <c r="K6" s="125">
        <f aca="true" t="shared" si="2" ref="K6:K25">G6/12</f>
        <v>17.666666666666668</v>
      </c>
      <c r="L6" s="29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17" s="7" customFormat="1" ht="55.5" customHeight="1">
      <c r="A7" s="66">
        <f aca="true" t="shared" si="3" ref="A7:A23">1+A6</f>
        <v>3</v>
      </c>
      <c r="B7" s="83" t="s">
        <v>35</v>
      </c>
      <c r="C7" s="102">
        <f>4000*12+12000</f>
        <v>60000</v>
      </c>
      <c r="D7" s="49"/>
      <c r="E7" s="50"/>
      <c r="F7" s="52">
        <f t="shared" si="0"/>
        <v>33.333333333333336</v>
      </c>
      <c r="G7" s="133">
        <f t="shared" si="1"/>
        <v>200</v>
      </c>
      <c r="H7" s="12"/>
      <c r="I7" s="12"/>
      <c r="J7" s="22"/>
      <c r="K7" s="125">
        <f t="shared" si="2"/>
        <v>16.666666666666668</v>
      </c>
      <c r="L7" s="29"/>
      <c r="M7"/>
      <c r="N7"/>
      <c r="O7"/>
      <c r="P7"/>
      <c r="Q7"/>
    </row>
    <row r="8" spans="1:17" s="7" customFormat="1" ht="53.25" customHeight="1">
      <c r="A8" s="66">
        <f t="shared" si="3"/>
        <v>4</v>
      </c>
      <c r="B8" s="88" t="s">
        <v>24</v>
      </c>
      <c r="C8" s="99">
        <f>189000</f>
        <v>189000</v>
      </c>
      <c r="D8" s="100"/>
      <c r="E8" s="101"/>
      <c r="F8" s="52">
        <f t="shared" si="0"/>
        <v>105</v>
      </c>
      <c r="G8" s="133">
        <f t="shared" si="1"/>
        <v>630</v>
      </c>
      <c r="H8" s="12"/>
      <c r="I8" s="12"/>
      <c r="J8" s="22"/>
      <c r="K8" s="125">
        <f t="shared" si="2"/>
        <v>52.5</v>
      </c>
      <c r="L8" s="29"/>
      <c r="M8"/>
      <c r="N8"/>
      <c r="O8"/>
      <c r="P8"/>
      <c r="Q8"/>
    </row>
    <row r="9" spans="1:17" s="7" customFormat="1" ht="47.25" customHeight="1">
      <c r="A9" s="66">
        <f t="shared" si="3"/>
        <v>5</v>
      </c>
      <c r="B9" s="83" t="s">
        <v>34</v>
      </c>
      <c r="C9" s="72">
        <v>18720</v>
      </c>
      <c r="D9" s="43"/>
      <c r="E9" s="61"/>
      <c r="F9" s="52">
        <f t="shared" si="0"/>
        <v>10.4</v>
      </c>
      <c r="G9" s="133">
        <f t="shared" si="1"/>
        <v>62.400000000000006</v>
      </c>
      <c r="H9" s="12"/>
      <c r="I9" s="12"/>
      <c r="J9" s="22"/>
      <c r="K9" s="125">
        <f t="shared" si="2"/>
        <v>5.2</v>
      </c>
      <c r="L9" s="29"/>
      <c r="M9"/>
      <c r="N9"/>
      <c r="O9"/>
      <c r="P9"/>
      <c r="Q9"/>
    </row>
    <row r="10" spans="1:17" s="7" customFormat="1" ht="60.75" customHeight="1">
      <c r="A10" s="66">
        <f t="shared" si="3"/>
        <v>6</v>
      </c>
      <c r="B10" s="83" t="s">
        <v>33</v>
      </c>
      <c r="C10" s="79">
        <v>15000</v>
      </c>
      <c r="D10" s="78"/>
      <c r="E10" s="109"/>
      <c r="F10" s="80">
        <f t="shared" si="0"/>
        <v>8.333333333333334</v>
      </c>
      <c r="G10" s="133">
        <f t="shared" si="1"/>
        <v>50</v>
      </c>
      <c r="H10" s="12"/>
      <c r="I10" s="12"/>
      <c r="J10" s="22"/>
      <c r="K10" s="125">
        <f t="shared" si="2"/>
        <v>4.166666666666667</v>
      </c>
      <c r="L10" s="29"/>
      <c r="M10"/>
      <c r="N10"/>
      <c r="O10"/>
      <c r="P10"/>
      <c r="Q10"/>
    </row>
    <row r="11" spans="1:17" s="7" customFormat="1" ht="57.75" customHeight="1">
      <c r="A11" s="66">
        <f t="shared" si="3"/>
        <v>7</v>
      </c>
      <c r="B11" s="84" t="s">
        <v>6</v>
      </c>
      <c r="C11" s="102">
        <v>180780</v>
      </c>
      <c r="D11" s="38"/>
      <c r="E11" s="62">
        <v>0.342</v>
      </c>
      <c r="F11" s="52">
        <f aca="true" t="shared" si="4" ref="F11:F23">C11/300/6</f>
        <v>100.43333333333334</v>
      </c>
      <c r="G11" s="133">
        <f t="shared" si="1"/>
        <v>602.6</v>
      </c>
      <c r="H11" s="12"/>
      <c r="I11" s="12"/>
      <c r="J11" s="22"/>
      <c r="K11" s="125">
        <f t="shared" si="2"/>
        <v>50.21666666666667</v>
      </c>
      <c r="L11" s="29"/>
      <c r="M11"/>
      <c r="N11"/>
      <c r="O11"/>
      <c r="P11"/>
      <c r="Q11"/>
    </row>
    <row r="12" spans="1:17" s="7" customFormat="1" ht="58.5" customHeight="1">
      <c r="A12" s="66">
        <f t="shared" si="3"/>
        <v>8</v>
      </c>
      <c r="B12" s="83" t="s">
        <v>0</v>
      </c>
      <c r="C12" s="102">
        <v>20000</v>
      </c>
      <c r="D12" s="38"/>
      <c r="E12" s="62">
        <v>0.03</v>
      </c>
      <c r="F12" s="52">
        <f t="shared" si="4"/>
        <v>11.111111111111112</v>
      </c>
      <c r="G12" s="133">
        <f t="shared" si="1"/>
        <v>66.66666666666667</v>
      </c>
      <c r="H12" s="2"/>
      <c r="I12" s="12"/>
      <c r="J12" s="22"/>
      <c r="K12" s="125">
        <f t="shared" si="2"/>
        <v>5.555555555555556</v>
      </c>
      <c r="L12" s="29"/>
      <c r="M12"/>
      <c r="N12"/>
      <c r="O12"/>
      <c r="P12"/>
      <c r="Q12"/>
    </row>
    <row r="13" spans="1:249" s="7" customFormat="1" ht="66" customHeight="1">
      <c r="A13" s="66">
        <f t="shared" si="3"/>
        <v>9</v>
      </c>
      <c r="B13" s="84" t="s">
        <v>16</v>
      </c>
      <c r="C13" s="102">
        <v>27300</v>
      </c>
      <c r="D13" s="63"/>
      <c r="E13" s="56" t="s">
        <v>36</v>
      </c>
      <c r="F13" s="52">
        <f t="shared" si="4"/>
        <v>15.166666666666666</v>
      </c>
      <c r="G13" s="133">
        <f t="shared" si="1"/>
        <v>91</v>
      </c>
      <c r="H13" s="20"/>
      <c r="I13" s="5"/>
      <c r="J13" s="23"/>
      <c r="K13" s="125">
        <f t="shared" si="2"/>
        <v>7.583333333333333</v>
      </c>
      <c r="L13" s="29"/>
      <c r="M13" s="6"/>
      <c r="N13" s="8"/>
      <c r="O13" s="6"/>
      <c r="P13" s="8"/>
      <c r="Q13" s="6"/>
      <c r="R13" s="8"/>
      <c r="S13" s="6"/>
      <c r="T13" s="8"/>
      <c r="U13" s="6"/>
      <c r="V13" s="8"/>
      <c r="W13" s="6"/>
      <c r="X13" s="8"/>
      <c r="Y13" s="6"/>
      <c r="Z13" s="8"/>
      <c r="AA13" s="6"/>
      <c r="AB13" s="8"/>
      <c r="AC13" s="6"/>
      <c r="AD13" s="8"/>
      <c r="AE13" s="6"/>
      <c r="AF13" s="8"/>
      <c r="AG13" s="6"/>
      <c r="AH13" s="8"/>
      <c r="AI13" s="6"/>
      <c r="AJ13" s="8"/>
      <c r="AK13" s="6"/>
      <c r="AL13" s="8"/>
      <c r="AM13" s="6"/>
      <c r="AN13" s="8"/>
      <c r="AO13" s="6"/>
      <c r="AP13" s="8"/>
      <c r="AQ13" s="6"/>
      <c r="AR13" s="8"/>
      <c r="AS13" s="6"/>
      <c r="AT13" s="8"/>
      <c r="AU13" s="6"/>
      <c r="AV13" s="8"/>
      <c r="AW13" s="6"/>
      <c r="AX13" s="8"/>
      <c r="AY13" s="6"/>
      <c r="AZ13" s="8"/>
      <c r="BA13" s="6"/>
      <c r="BB13" s="8"/>
      <c r="BC13" s="6"/>
      <c r="BD13" s="8"/>
      <c r="BE13" s="6"/>
      <c r="BF13" s="8"/>
      <c r="BG13" s="6"/>
      <c r="BH13" s="8"/>
      <c r="BI13" s="6"/>
      <c r="BJ13" s="8"/>
      <c r="BK13" s="6"/>
      <c r="BL13" s="8"/>
      <c r="BM13" s="6"/>
      <c r="BN13" s="8"/>
      <c r="BO13" s="6"/>
      <c r="BP13" s="8"/>
      <c r="BQ13" s="6"/>
      <c r="BR13" s="8"/>
      <c r="BS13" s="6"/>
      <c r="BT13" s="8"/>
      <c r="BU13" s="6"/>
      <c r="BV13" s="8"/>
      <c r="BW13" s="6"/>
      <c r="BX13" s="8"/>
      <c r="BY13" s="6"/>
      <c r="BZ13" s="8"/>
      <c r="CA13" s="6"/>
      <c r="CB13" s="8"/>
      <c r="CC13" s="6"/>
      <c r="CD13" s="8"/>
      <c r="CE13" s="6"/>
      <c r="CF13" s="8"/>
      <c r="CG13" s="6"/>
      <c r="CH13" s="8"/>
      <c r="CI13" s="6"/>
      <c r="CJ13" s="8"/>
      <c r="CK13" s="6"/>
      <c r="CL13" s="8"/>
      <c r="CM13" s="6"/>
      <c r="CN13" s="8"/>
      <c r="CO13" s="6"/>
      <c r="CP13" s="8"/>
      <c r="CQ13" s="6"/>
      <c r="CR13" s="8"/>
      <c r="CS13" s="6"/>
      <c r="CT13" s="8"/>
      <c r="CU13" s="6"/>
      <c r="CV13" s="8"/>
      <c r="CW13" s="6"/>
      <c r="CX13" s="8"/>
      <c r="CY13" s="6"/>
      <c r="CZ13" s="8"/>
      <c r="DA13" s="6"/>
      <c r="DB13" s="8"/>
      <c r="DC13" s="6"/>
      <c r="DD13" s="8"/>
      <c r="DE13" s="6"/>
      <c r="DF13" s="8"/>
      <c r="DG13" s="6"/>
      <c r="DH13" s="8"/>
      <c r="DI13" s="6"/>
      <c r="DJ13" s="8"/>
      <c r="DK13" s="6"/>
      <c r="DL13" s="8"/>
      <c r="DM13" s="6"/>
      <c r="DN13" s="8"/>
      <c r="DO13" s="6"/>
      <c r="DP13" s="8"/>
      <c r="DQ13" s="6"/>
      <c r="DR13" s="8"/>
      <c r="DS13" s="6"/>
      <c r="DT13" s="8"/>
      <c r="DU13" s="6"/>
      <c r="DV13" s="8"/>
      <c r="DW13" s="6"/>
      <c r="DX13" s="8"/>
      <c r="DY13" s="6"/>
      <c r="DZ13" s="8"/>
      <c r="EA13" s="6"/>
      <c r="EB13" s="8"/>
      <c r="EC13" s="6"/>
      <c r="ED13" s="8"/>
      <c r="EE13" s="6"/>
      <c r="EF13" s="8"/>
      <c r="EG13" s="6"/>
      <c r="EH13" s="8"/>
      <c r="EI13" s="6"/>
      <c r="EJ13" s="8"/>
      <c r="EK13" s="6"/>
      <c r="EL13" s="8"/>
      <c r="EM13" s="6"/>
      <c r="EN13" s="8"/>
      <c r="EO13" s="6"/>
      <c r="EP13" s="8"/>
      <c r="EQ13" s="6"/>
      <c r="ER13" s="8"/>
      <c r="ES13" s="6"/>
      <c r="ET13" s="8"/>
      <c r="EU13" s="6"/>
      <c r="EV13" s="8"/>
      <c r="EW13" s="6"/>
      <c r="EX13" s="8"/>
      <c r="EY13" s="6"/>
      <c r="EZ13" s="8"/>
      <c r="FA13" s="6"/>
      <c r="FB13" s="8"/>
      <c r="FC13" s="6"/>
      <c r="FD13" s="8"/>
      <c r="FE13" s="6"/>
      <c r="FF13" s="8"/>
      <c r="FG13" s="6"/>
      <c r="FH13" s="8"/>
      <c r="FI13" s="6"/>
      <c r="FJ13" s="8"/>
      <c r="FK13" s="6"/>
      <c r="FL13" s="8"/>
      <c r="FM13" s="6"/>
      <c r="FN13" s="8"/>
      <c r="FO13" s="6"/>
      <c r="FP13" s="8"/>
      <c r="FQ13" s="6"/>
      <c r="FR13" s="8"/>
      <c r="FS13" s="6"/>
      <c r="FT13" s="8"/>
      <c r="FU13" s="6"/>
      <c r="FV13" s="8"/>
      <c r="FW13" s="6"/>
      <c r="FX13" s="8"/>
      <c r="FY13" s="6"/>
      <c r="FZ13" s="8"/>
      <c r="GA13" s="6"/>
      <c r="GB13" s="8"/>
      <c r="GC13" s="6"/>
      <c r="GD13" s="8"/>
      <c r="GE13" s="6"/>
      <c r="GF13" s="8"/>
      <c r="GG13" s="6"/>
      <c r="GH13" s="8"/>
      <c r="GI13" s="6"/>
      <c r="GJ13" s="8"/>
      <c r="GK13" s="6"/>
      <c r="GL13" s="8"/>
      <c r="GM13" s="6"/>
      <c r="GN13" s="8"/>
      <c r="GO13" s="6"/>
      <c r="GP13" s="8"/>
      <c r="GQ13" s="6"/>
      <c r="GR13" s="8"/>
      <c r="GS13" s="6"/>
      <c r="GT13" s="8"/>
      <c r="GU13" s="6"/>
      <c r="GV13" s="8"/>
      <c r="GW13" s="6"/>
      <c r="GX13" s="8"/>
      <c r="GY13" s="6"/>
      <c r="GZ13" s="8"/>
      <c r="HA13" s="6"/>
      <c r="HB13" s="8"/>
      <c r="HC13" s="6"/>
      <c r="HD13" s="8"/>
      <c r="HE13" s="6"/>
      <c r="HF13" s="8"/>
      <c r="HG13" s="6"/>
      <c r="HH13" s="8"/>
      <c r="HI13" s="6"/>
      <c r="HJ13" s="8"/>
      <c r="HK13" s="6"/>
      <c r="HL13" s="8"/>
      <c r="HM13" s="6"/>
      <c r="HN13" s="8"/>
      <c r="HO13" s="6"/>
      <c r="HP13" s="8"/>
      <c r="HQ13" s="6"/>
      <c r="HR13" s="8"/>
      <c r="HS13" s="6"/>
      <c r="HT13" s="8"/>
      <c r="HU13" s="6"/>
      <c r="HV13" s="8"/>
      <c r="HW13" s="6"/>
      <c r="HX13" s="8"/>
      <c r="HY13" s="6"/>
      <c r="HZ13" s="8"/>
      <c r="IA13" s="6"/>
      <c r="IB13" s="8"/>
      <c r="IC13" s="6"/>
      <c r="ID13" s="8"/>
      <c r="IE13" s="6"/>
      <c r="IF13" s="8"/>
      <c r="IG13" s="6"/>
      <c r="IH13" s="8"/>
      <c r="II13" s="6"/>
      <c r="IJ13" s="8"/>
      <c r="IK13" s="6"/>
      <c r="IL13" s="8"/>
      <c r="IM13" s="6"/>
      <c r="IN13" s="8"/>
      <c r="IO13" s="6"/>
    </row>
    <row r="14" spans="1:249" s="7" customFormat="1" ht="57.75" customHeight="1">
      <c r="A14" s="66">
        <f t="shared" si="3"/>
        <v>10</v>
      </c>
      <c r="B14" s="84" t="s">
        <v>14</v>
      </c>
      <c r="C14" s="102">
        <v>8000</v>
      </c>
      <c r="D14" s="63"/>
      <c r="E14" s="56" t="s">
        <v>13</v>
      </c>
      <c r="F14" s="52">
        <f t="shared" si="4"/>
        <v>4.444444444444445</v>
      </c>
      <c r="G14" s="133">
        <f t="shared" si="1"/>
        <v>26.666666666666668</v>
      </c>
      <c r="H14" s="20"/>
      <c r="I14" s="5"/>
      <c r="J14" s="23"/>
      <c r="K14" s="125">
        <f t="shared" si="2"/>
        <v>2.2222222222222223</v>
      </c>
      <c r="L14" s="29"/>
      <c r="M14" s="6"/>
      <c r="N14" s="8"/>
      <c r="O14" s="6"/>
      <c r="P14" s="8"/>
      <c r="Q14" s="6"/>
      <c r="R14" s="8"/>
      <c r="S14" s="6"/>
      <c r="T14" s="8"/>
      <c r="U14" s="6"/>
      <c r="V14" s="8"/>
      <c r="W14" s="6"/>
      <c r="X14" s="8"/>
      <c r="Y14" s="6"/>
      <c r="Z14" s="8"/>
      <c r="AA14" s="6"/>
      <c r="AB14" s="8"/>
      <c r="AC14" s="6"/>
      <c r="AD14" s="8"/>
      <c r="AE14" s="6"/>
      <c r="AF14" s="8"/>
      <c r="AG14" s="6"/>
      <c r="AH14" s="8"/>
      <c r="AI14" s="6"/>
      <c r="AJ14" s="8"/>
      <c r="AK14" s="6"/>
      <c r="AL14" s="8"/>
      <c r="AM14" s="6"/>
      <c r="AN14" s="8"/>
      <c r="AO14" s="6"/>
      <c r="AP14" s="8"/>
      <c r="AQ14" s="6"/>
      <c r="AR14" s="8"/>
      <c r="AS14" s="6"/>
      <c r="AT14" s="8"/>
      <c r="AU14" s="6"/>
      <c r="AV14" s="8"/>
      <c r="AW14" s="6"/>
      <c r="AX14" s="8"/>
      <c r="AY14" s="6"/>
      <c r="AZ14" s="8"/>
      <c r="BA14" s="6"/>
      <c r="BB14" s="8"/>
      <c r="BC14" s="6"/>
      <c r="BD14" s="8"/>
      <c r="BE14" s="6"/>
      <c r="BF14" s="8"/>
      <c r="BG14" s="6"/>
      <c r="BH14" s="8"/>
      <c r="BI14" s="6"/>
      <c r="BJ14" s="8"/>
      <c r="BK14" s="6"/>
      <c r="BL14" s="8"/>
      <c r="BM14" s="6"/>
      <c r="BN14" s="8"/>
      <c r="BO14" s="6"/>
      <c r="BP14" s="8"/>
      <c r="BQ14" s="6"/>
      <c r="BR14" s="8"/>
      <c r="BS14" s="6"/>
      <c r="BT14" s="8"/>
      <c r="BU14" s="6"/>
      <c r="BV14" s="8"/>
      <c r="BW14" s="6"/>
      <c r="BX14" s="8"/>
      <c r="BY14" s="6"/>
      <c r="BZ14" s="8"/>
      <c r="CA14" s="6"/>
      <c r="CB14" s="8"/>
      <c r="CC14" s="6"/>
      <c r="CD14" s="8"/>
      <c r="CE14" s="6"/>
      <c r="CF14" s="8"/>
      <c r="CG14" s="6"/>
      <c r="CH14" s="8"/>
      <c r="CI14" s="6"/>
      <c r="CJ14" s="8"/>
      <c r="CK14" s="6"/>
      <c r="CL14" s="8"/>
      <c r="CM14" s="6"/>
      <c r="CN14" s="8"/>
      <c r="CO14" s="6"/>
      <c r="CP14" s="8"/>
      <c r="CQ14" s="6"/>
      <c r="CR14" s="8"/>
      <c r="CS14" s="6"/>
      <c r="CT14" s="8"/>
      <c r="CU14" s="6"/>
      <c r="CV14" s="8"/>
      <c r="CW14" s="6"/>
      <c r="CX14" s="8"/>
      <c r="CY14" s="6"/>
      <c r="CZ14" s="8"/>
      <c r="DA14" s="6"/>
      <c r="DB14" s="8"/>
      <c r="DC14" s="6"/>
      <c r="DD14" s="8"/>
      <c r="DE14" s="6"/>
      <c r="DF14" s="8"/>
      <c r="DG14" s="6"/>
      <c r="DH14" s="8"/>
      <c r="DI14" s="6"/>
      <c r="DJ14" s="8"/>
      <c r="DK14" s="6"/>
      <c r="DL14" s="8"/>
      <c r="DM14" s="6"/>
      <c r="DN14" s="8"/>
      <c r="DO14" s="6"/>
      <c r="DP14" s="8"/>
      <c r="DQ14" s="6"/>
      <c r="DR14" s="8"/>
      <c r="DS14" s="6"/>
      <c r="DT14" s="8"/>
      <c r="DU14" s="6"/>
      <c r="DV14" s="8"/>
      <c r="DW14" s="6"/>
      <c r="DX14" s="8"/>
      <c r="DY14" s="6"/>
      <c r="DZ14" s="8"/>
      <c r="EA14" s="6"/>
      <c r="EB14" s="8"/>
      <c r="EC14" s="6"/>
      <c r="ED14" s="8"/>
      <c r="EE14" s="6"/>
      <c r="EF14" s="8"/>
      <c r="EG14" s="6"/>
      <c r="EH14" s="8"/>
      <c r="EI14" s="6"/>
      <c r="EJ14" s="8"/>
      <c r="EK14" s="6"/>
      <c r="EL14" s="8"/>
      <c r="EM14" s="6"/>
      <c r="EN14" s="8"/>
      <c r="EO14" s="6"/>
      <c r="EP14" s="8"/>
      <c r="EQ14" s="6"/>
      <c r="ER14" s="8"/>
      <c r="ES14" s="6"/>
      <c r="ET14" s="8"/>
      <c r="EU14" s="6"/>
      <c r="EV14" s="8"/>
      <c r="EW14" s="6"/>
      <c r="EX14" s="8"/>
      <c r="EY14" s="6"/>
      <c r="EZ14" s="8"/>
      <c r="FA14" s="6"/>
      <c r="FB14" s="8"/>
      <c r="FC14" s="6"/>
      <c r="FD14" s="8"/>
      <c r="FE14" s="6"/>
      <c r="FF14" s="8"/>
      <c r="FG14" s="6"/>
      <c r="FH14" s="8"/>
      <c r="FI14" s="6"/>
      <c r="FJ14" s="8"/>
      <c r="FK14" s="6"/>
      <c r="FL14" s="8"/>
      <c r="FM14" s="6"/>
      <c r="FN14" s="8"/>
      <c r="FO14" s="6"/>
      <c r="FP14" s="8"/>
      <c r="FQ14" s="6"/>
      <c r="FR14" s="8"/>
      <c r="FS14" s="6"/>
      <c r="FT14" s="8"/>
      <c r="FU14" s="6"/>
      <c r="FV14" s="8"/>
      <c r="FW14" s="6"/>
      <c r="FX14" s="8"/>
      <c r="FY14" s="6"/>
      <c r="FZ14" s="8"/>
      <c r="GA14" s="6"/>
      <c r="GB14" s="8"/>
      <c r="GC14" s="6"/>
      <c r="GD14" s="8"/>
      <c r="GE14" s="6"/>
      <c r="GF14" s="8"/>
      <c r="GG14" s="6"/>
      <c r="GH14" s="8"/>
      <c r="GI14" s="6"/>
      <c r="GJ14" s="8"/>
      <c r="GK14" s="6"/>
      <c r="GL14" s="8"/>
      <c r="GM14" s="6"/>
      <c r="GN14" s="8"/>
      <c r="GO14" s="6"/>
      <c r="GP14" s="8"/>
      <c r="GQ14" s="6"/>
      <c r="GR14" s="8"/>
      <c r="GS14" s="6"/>
      <c r="GT14" s="8"/>
      <c r="GU14" s="6"/>
      <c r="GV14" s="8"/>
      <c r="GW14" s="6"/>
      <c r="GX14" s="8"/>
      <c r="GY14" s="6"/>
      <c r="GZ14" s="8"/>
      <c r="HA14" s="6"/>
      <c r="HB14" s="8"/>
      <c r="HC14" s="6"/>
      <c r="HD14" s="8"/>
      <c r="HE14" s="6"/>
      <c r="HF14" s="8"/>
      <c r="HG14" s="6"/>
      <c r="HH14" s="8"/>
      <c r="HI14" s="6"/>
      <c r="HJ14" s="8"/>
      <c r="HK14" s="6"/>
      <c r="HL14" s="8"/>
      <c r="HM14" s="6"/>
      <c r="HN14" s="8"/>
      <c r="HO14" s="6"/>
      <c r="HP14" s="8"/>
      <c r="HQ14" s="6"/>
      <c r="HR14" s="8"/>
      <c r="HS14" s="6"/>
      <c r="HT14" s="8"/>
      <c r="HU14" s="6"/>
      <c r="HV14" s="8"/>
      <c r="HW14" s="6"/>
      <c r="HX14" s="8"/>
      <c r="HY14" s="6"/>
      <c r="HZ14" s="8"/>
      <c r="IA14" s="6"/>
      <c r="IB14" s="8"/>
      <c r="IC14" s="6"/>
      <c r="ID14" s="8"/>
      <c r="IE14" s="6"/>
      <c r="IF14" s="8"/>
      <c r="IG14" s="6"/>
      <c r="IH14" s="8"/>
      <c r="II14" s="6"/>
      <c r="IJ14" s="8"/>
      <c r="IK14" s="6"/>
      <c r="IL14" s="8"/>
      <c r="IM14" s="6"/>
      <c r="IN14" s="8"/>
      <c r="IO14" s="6"/>
    </row>
    <row r="15" spans="1:17" s="7" customFormat="1" ht="63" customHeight="1">
      <c r="A15" s="66">
        <f t="shared" si="3"/>
        <v>11</v>
      </c>
      <c r="B15" s="84" t="s">
        <v>23</v>
      </c>
      <c r="C15" s="102">
        <f>22000-1400</f>
        <v>20600</v>
      </c>
      <c r="D15" s="38"/>
      <c r="E15" s="56" t="s">
        <v>15</v>
      </c>
      <c r="F15" s="52">
        <f t="shared" si="4"/>
        <v>11.444444444444445</v>
      </c>
      <c r="G15" s="133">
        <f t="shared" si="1"/>
        <v>68.66666666666667</v>
      </c>
      <c r="H15" s="2"/>
      <c r="I15" s="12"/>
      <c r="J15" s="22"/>
      <c r="K15" s="125">
        <f t="shared" si="2"/>
        <v>5.722222222222222</v>
      </c>
      <c r="L15" s="29"/>
      <c r="M15"/>
      <c r="N15"/>
      <c r="O15"/>
      <c r="P15"/>
      <c r="Q15"/>
    </row>
    <row r="16" spans="1:11" ht="53.25" customHeight="1">
      <c r="A16" s="66">
        <f t="shared" si="3"/>
        <v>12</v>
      </c>
      <c r="B16" s="85" t="s">
        <v>32</v>
      </c>
      <c r="C16" s="103">
        <v>18100</v>
      </c>
      <c r="E16" s="74" t="s">
        <v>41</v>
      </c>
      <c r="F16" s="73">
        <f t="shared" si="4"/>
        <v>10.055555555555555</v>
      </c>
      <c r="G16" s="133">
        <f t="shared" si="1"/>
        <v>60.33333333333333</v>
      </c>
      <c r="K16" s="125">
        <f t="shared" si="2"/>
        <v>5.027777777777778</v>
      </c>
    </row>
    <row r="17" spans="1:17" s="7" customFormat="1" ht="76.5" customHeight="1">
      <c r="A17" s="66">
        <f t="shared" si="3"/>
        <v>13</v>
      </c>
      <c r="B17" s="84" t="s">
        <v>37</v>
      </c>
      <c r="C17" s="102">
        <v>15000</v>
      </c>
      <c r="D17" s="38"/>
      <c r="E17" s="123" t="s">
        <v>42</v>
      </c>
      <c r="F17" s="52">
        <f>C17/300/6</f>
        <v>8.333333333333334</v>
      </c>
      <c r="G17" s="133">
        <f t="shared" si="1"/>
        <v>50</v>
      </c>
      <c r="H17" s="2"/>
      <c r="I17" s="12"/>
      <c r="J17" s="22"/>
      <c r="K17" s="125">
        <f t="shared" si="2"/>
        <v>4.166666666666667</v>
      </c>
      <c r="L17" s="29"/>
      <c r="M17"/>
      <c r="N17"/>
      <c r="O17"/>
      <c r="P17"/>
      <c r="Q17"/>
    </row>
    <row r="18" spans="1:12" ht="60.75" customHeight="1">
      <c r="A18" s="66">
        <f t="shared" si="3"/>
        <v>14</v>
      </c>
      <c r="B18" s="84" t="s">
        <v>7</v>
      </c>
      <c r="C18" s="102">
        <v>9000</v>
      </c>
      <c r="D18" s="38"/>
      <c r="E18" s="56" t="s">
        <v>47</v>
      </c>
      <c r="F18" s="52">
        <f t="shared" si="4"/>
        <v>5</v>
      </c>
      <c r="G18" s="133">
        <f t="shared" si="1"/>
        <v>30</v>
      </c>
      <c r="H18" s="2"/>
      <c r="I18" s="12"/>
      <c r="J18" s="22"/>
      <c r="K18" s="125">
        <f t="shared" si="2"/>
        <v>2.5</v>
      </c>
      <c r="L18" s="29"/>
    </row>
    <row r="19" spans="1:12" ht="54.75" customHeight="1">
      <c r="A19" s="66">
        <f t="shared" si="3"/>
        <v>15</v>
      </c>
      <c r="B19" s="86" t="s">
        <v>18</v>
      </c>
      <c r="C19" s="104">
        <v>100000</v>
      </c>
      <c r="D19" s="38"/>
      <c r="E19" s="56" t="s">
        <v>39</v>
      </c>
      <c r="F19" s="52">
        <f t="shared" si="4"/>
        <v>55.55555555555555</v>
      </c>
      <c r="G19" s="133">
        <f t="shared" si="1"/>
        <v>333.3333333333333</v>
      </c>
      <c r="H19" s="2"/>
      <c r="I19" s="12"/>
      <c r="J19" s="22"/>
      <c r="K19" s="125">
        <f t="shared" si="2"/>
        <v>27.777777777777775</v>
      </c>
      <c r="L19" s="29"/>
    </row>
    <row r="20" spans="1:12" ht="59.25" customHeight="1">
      <c r="A20" s="66">
        <f t="shared" si="3"/>
        <v>16</v>
      </c>
      <c r="B20" s="86" t="s">
        <v>31</v>
      </c>
      <c r="C20" s="104">
        <f>10000+70000</f>
        <v>80000</v>
      </c>
      <c r="D20" s="38"/>
      <c r="E20" s="56" t="s">
        <v>38</v>
      </c>
      <c r="F20" s="52">
        <f t="shared" si="4"/>
        <v>44.44444444444445</v>
      </c>
      <c r="G20" s="133">
        <f t="shared" si="1"/>
        <v>266.6666666666667</v>
      </c>
      <c r="H20" s="2"/>
      <c r="I20" s="12"/>
      <c r="J20" s="22"/>
      <c r="K20" s="125">
        <f t="shared" si="2"/>
        <v>22.222222222222225</v>
      </c>
      <c r="L20" s="29"/>
    </row>
    <row r="21" spans="1:12" ht="41.25" customHeight="1">
      <c r="A21" s="66">
        <f t="shared" si="3"/>
        <v>17</v>
      </c>
      <c r="B21" s="84" t="s">
        <v>5</v>
      </c>
      <c r="C21" s="57">
        <v>140000</v>
      </c>
      <c r="D21" s="38"/>
      <c r="E21" s="56" t="s">
        <v>40</v>
      </c>
      <c r="F21" s="52">
        <f t="shared" si="4"/>
        <v>77.77777777777779</v>
      </c>
      <c r="G21" s="133">
        <f t="shared" si="1"/>
        <v>466.66666666666674</v>
      </c>
      <c r="H21" s="12"/>
      <c r="I21" s="12"/>
      <c r="J21" s="22"/>
      <c r="K21" s="125">
        <f t="shared" si="2"/>
        <v>38.88888888888889</v>
      </c>
      <c r="L21" s="29"/>
    </row>
    <row r="22" spans="1:12" ht="72.75" customHeight="1" thickBot="1">
      <c r="A22" s="66">
        <f t="shared" si="3"/>
        <v>18</v>
      </c>
      <c r="B22" s="89" t="s">
        <v>8</v>
      </c>
      <c r="C22" s="90">
        <v>13000</v>
      </c>
      <c r="D22" s="60"/>
      <c r="E22" s="91" t="s">
        <v>17</v>
      </c>
      <c r="F22" s="52">
        <f>C22/300/6</f>
        <v>7.222222222222222</v>
      </c>
      <c r="G22" s="133">
        <f t="shared" si="1"/>
        <v>43.333333333333336</v>
      </c>
      <c r="H22" s="19"/>
      <c r="I22" s="19"/>
      <c r="J22" s="26"/>
      <c r="K22" s="125">
        <f t="shared" si="2"/>
        <v>3.611111111111111</v>
      </c>
      <c r="L22" s="31"/>
    </row>
    <row r="23" spans="1:12" ht="48.75" customHeight="1">
      <c r="A23" s="66">
        <f t="shared" si="3"/>
        <v>19</v>
      </c>
      <c r="B23" s="83" t="s">
        <v>1</v>
      </c>
      <c r="C23" s="57">
        <v>30000</v>
      </c>
      <c r="D23" s="56"/>
      <c r="E23" s="38" t="s">
        <v>48</v>
      </c>
      <c r="F23" s="52">
        <f t="shared" si="4"/>
        <v>16.666666666666668</v>
      </c>
      <c r="G23" s="133">
        <f t="shared" si="1"/>
        <v>100</v>
      </c>
      <c r="H23" s="12"/>
      <c r="I23" s="12"/>
      <c r="J23" s="22"/>
      <c r="K23" s="125">
        <f t="shared" si="2"/>
        <v>8.333333333333334</v>
      </c>
      <c r="L23" s="29"/>
    </row>
    <row r="24" spans="8:12" ht="62.25" customHeight="1">
      <c r="H24" s="81"/>
      <c r="I24" s="81"/>
      <c r="J24" s="82"/>
      <c r="K24" s="125"/>
      <c r="L24" s="29"/>
    </row>
    <row r="25" spans="1:12" ht="46.5" customHeight="1">
      <c r="A25" s="67"/>
      <c r="B25" s="44" t="s">
        <v>2</v>
      </c>
      <c r="C25" s="138">
        <f>SUM(C5:C23)</f>
        <v>1224100</v>
      </c>
      <c r="D25" s="45"/>
      <c r="E25" s="46"/>
      <c r="F25" s="47"/>
      <c r="G25" s="137">
        <f>C25/300</f>
        <v>4080.3333333333335</v>
      </c>
      <c r="H25" s="16"/>
      <c r="I25" s="16"/>
      <c r="J25" s="24"/>
      <c r="K25" s="136">
        <f t="shared" si="2"/>
        <v>340.02777777777777</v>
      </c>
      <c r="L25" s="30"/>
    </row>
    <row r="26" spans="1:12" ht="33" customHeight="1" thickBot="1">
      <c r="A26" s="75"/>
      <c r="B26" s="42"/>
      <c r="C26" s="48"/>
      <c r="D26" s="48"/>
      <c r="E26" s="76"/>
      <c r="F26" s="77"/>
      <c r="G26" s="77"/>
      <c r="H26" s="1"/>
      <c r="I26" s="1"/>
      <c r="J26" s="10"/>
      <c r="K26" s="13"/>
      <c r="L26" s="13"/>
    </row>
    <row r="27" spans="1:12" ht="14.25" customHeight="1" thickBot="1">
      <c r="A27" s="93"/>
      <c r="B27" s="94"/>
      <c r="C27" s="95"/>
      <c r="D27" s="95"/>
      <c r="E27" s="96"/>
      <c r="F27" s="97"/>
      <c r="G27" s="98"/>
      <c r="H27" s="92"/>
      <c r="I27" s="35"/>
      <c r="J27" s="36"/>
      <c r="K27" s="34"/>
      <c r="L27" s="13"/>
    </row>
    <row r="28" spans="1:12" ht="36" customHeight="1">
      <c r="A28" s="67"/>
      <c r="B28" s="121" t="s">
        <v>11</v>
      </c>
      <c r="C28" s="121"/>
      <c r="D28" s="121"/>
      <c r="E28" s="122"/>
      <c r="F28" s="65" t="s">
        <v>9</v>
      </c>
      <c r="G28" s="65" t="s">
        <v>4</v>
      </c>
      <c r="H28" s="17"/>
      <c r="I28" s="18"/>
      <c r="J28" s="25"/>
      <c r="K28" s="127" t="s">
        <v>43</v>
      </c>
      <c r="L28" s="28"/>
    </row>
    <row r="29" spans="1:12" ht="51" customHeight="1">
      <c r="A29" s="66">
        <v>1</v>
      </c>
      <c r="B29" s="117" t="s">
        <v>22</v>
      </c>
      <c r="C29" s="52">
        <v>18600</v>
      </c>
      <c r="D29" s="51"/>
      <c r="E29" s="38" t="s">
        <v>45</v>
      </c>
      <c r="F29" s="52">
        <f aca="true" t="shared" si="5" ref="F29:F39">C29/300/6</f>
        <v>10.333333333333334</v>
      </c>
      <c r="G29" s="132">
        <f>6*F29</f>
        <v>62</v>
      </c>
      <c r="H29" s="17"/>
      <c r="I29" s="18"/>
      <c r="J29" s="25"/>
      <c r="K29" s="128">
        <f>G29/12</f>
        <v>5.166666666666667</v>
      </c>
      <c r="L29" s="28"/>
    </row>
    <row r="30" spans="1:12" ht="36.75" customHeight="1">
      <c r="A30" s="66"/>
      <c r="B30" s="118"/>
      <c r="C30" s="52"/>
      <c r="D30" s="51"/>
      <c r="E30" s="38" t="s">
        <v>44</v>
      </c>
      <c r="F30" s="52">
        <f t="shared" si="5"/>
        <v>0</v>
      </c>
      <c r="G30" s="132"/>
      <c r="H30" s="17"/>
      <c r="I30" s="18"/>
      <c r="J30" s="25"/>
      <c r="K30" s="128"/>
      <c r="L30" s="28"/>
    </row>
    <row r="31" spans="1:12" ht="63.75" customHeight="1">
      <c r="A31" s="66">
        <v>2</v>
      </c>
      <c r="B31" s="87" t="s">
        <v>25</v>
      </c>
      <c r="C31" s="57">
        <v>150000</v>
      </c>
      <c r="D31" s="105"/>
      <c r="E31" s="38" t="s">
        <v>46</v>
      </c>
      <c r="F31" s="52">
        <f t="shared" si="5"/>
        <v>83.33333333333333</v>
      </c>
      <c r="G31" s="133">
        <f aca="true" t="shared" si="6" ref="G31:G39">F31*6</f>
        <v>500</v>
      </c>
      <c r="H31" s="19"/>
      <c r="I31" s="19"/>
      <c r="J31" s="26"/>
      <c r="K31" s="128">
        <f>G31/12</f>
        <v>41.666666666666664</v>
      </c>
      <c r="L31" s="31"/>
    </row>
    <row r="32" spans="1:12" ht="40.5" customHeight="1">
      <c r="A32" s="66"/>
      <c r="B32" s="117" t="s">
        <v>26</v>
      </c>
      <c r="C32" s="107">
        <v>140000</v>
      </c>
      <c r="D32" s="53"/>
      <c r="E32" s="38"/>
      <c r="F32" s="52">
        <f t="shared" si="5"/>
        <v>77.77777777777779</v>
      </c>
      <c r="G32" s="133">
        <f t="shared" si="6"/>
        <v>466.66666666666674</v>
      </c>
      <c r="H32" s="19"/>
      <c r="I32" s="19"/>
      <c r="J32" s="26"/>
      <c r="K32" s="128">
        <f>G32/12</f>
        <v>38.88888888888889</v>
      </c>
      <c r="L32" s="31"/>
    </row>
    <row r="33" spans="1:12" ht="38.25" customHeight="1">
      <c r="A33" s="66">
        <v>3</v>
      </c>
      <c r="B33" s="118"/>
      <c r="C33" s="52"/>
      <c r="D33" s="54"/>
      <c r="E33" s="38"/>
      <c r="F33" s="52">
        <f t="shared" si="5"/>
        <v>0</v>
      </c>
      <c r="G33" s="133"/>
      <c r="H33" s="19"/>
      <c r="I33" s="19"/>
      <c r="J33" s="26"/>
      <c r="K33" s="128"/>
      <c r="L33" s="31"/>
    </row>
    <row r="34" spans="1:12" ht="74.25" customHeight="1">
      <c r="A34" s="66">
        <v>4</v>
      </c>
      <c r="B34" s="84" t="s">
        <v>27</v>
      </c>
      <c r="C34" s="57">
        <f>2*2000*5</f>
        <v>20000</v>
      </c>
      <c r="D34" s="111"/>
      <c r="E34" s="38"/>
      <c r="F34" s="52">
        <f t="shared" si="5"/>
        <v>11.111111111111112</v>
      </c>
      <c r="G34" s="133">
        <f t="shared" si="6"/>
        <v>66.66666666666667</v>
      </c>
      <c r="H34" s="31"/>
      <c r="I34" s="31"/>
      <c r="J34" s="31"/>
      <c r="K34" s="128">
        <f>G34/12</f>
        <v>5.555555555555556</v>
      </c>
      <c r="L34" s="31"/>
    </row>
    <row r="35" spans="1:11" ht="71.25" customHeight="1">
      <c r="A35" s="66">
        <v>5</v>
      </c>
      <c r="B35" s="84" t="s">
        <v>3</v>
      </c>
      <c r="C35" s="102">
        <v>13300</v>
      </c>
      <c r="E35" s="38"/>
      <c r="F35" s="52">
        <f t="shared" si="5"/>
        <v>7.388888888888889</v>
      </c>
      <c r="G35" s="133">
        <f t="shared" si="6"/>
        <v>44.333333333333336</v>
      </c>
      <c r="K35" s="128">
        <f>G35/12</f>
        <v>3.6944444444444446</v>
      </c>
    </row>
    <row r="36" spans="1:12" ht="28.5" customHeight="1">
      <c r="A36" s="66"/>
      <c r="B36" s="87"/>
      <c r="C36" s="57"/>
      <c r="D36" s="58"/>
      <c r="E36" s="56"/>
      <c r="F36" s="52">
        <f>C36/300/6</f>
        <v>0</v>
      </c>
      <c r="G36" s="52"/>
      <c r="H36" s="19"/>
      <c r="I36" s="19"/>
      <c r="J36" s="26"/>
      <c r="K36" s="128"/>
      <c r="L36" s="31"/>
    </row>
    <row r="37" spans="1:12" ht="4.5" customHeight="1">
      <c r="A37" s="66"/>
      <c r="B37" s="84"/>
      <c r="C37" s="102"/>
      <c r="D37" s="55"/>
      <c r="E37" s="38"/>
      <c r="F37" s="52">
        <f>C37/300/6</f>
        <v>0</v>
      </c>
      <c r="G37" s="52"/>
      <c r="H37" s="19"/>
      <c r="I37" s="19"/>
      <c r="J37" s="26"/>
      <c r="K37" s="128"/>
      <c r="L37" s="31"/>
    </row>
    <row r="38" spans="1:12" ht="29.25" customHeight="1">
      <c r="A38" s="66"/>
      <c r="B38" s="88"/>
      <c r="C38" s="102"/>
      <c r="D38" s="59"/>
      <c r="E38" s="110"/>
      <c r="F38" s="52">
        <f t="shared" si="5"/>
        <v>0</v>
      </c>
      <c r="G38" s="52"/>
      <c r="H38" s="19"/>
      <c r="I38" s="19"/>
      <c r="J38" s="26"/>
      <c r="K38" s="128"/>
      <c r="L38" s="31"/>
    </row>
    <row r="39" spans="1:11" ht="6.75" customHeight="1">
      <c r="A39" s="106"/>
      <c r="B39" s="88"/>
      <c r="C39" s="107"/>
      <c r="E39" s="38"/>
      <c r="F39" s="52">
        <f t="shared" si="5"/>
        <v>0</v>
      </c>
      <c r="G39" s="52"/>
      <c r="K39" s="128"/>
    </row>
    <row r="40" spans="1:12" ht="36.75" customHeight="1">
      <c r="A40" s="106"/>
      <c r="B40" s="84"/>
      <c r="C40" s="57"/>
      <c r="D40" s="43"/>
      <c r="E40" s="109"/>
      <c r="F40" s="68">
        <f>SUM(F29:F39)+0.33</f>
        <v>190.27444444444447</v>
      </c>
      <c r="G40" s="41"/>
      <c r="H40" s="2"/>
      <c r="I40" s="2"/>
      <c r="J40" s="27"/>
      <c r="K40" s="128"/>
      <c r="L40" s="32"/>
    </row>
    <row r="41" spans="2:12" ht="36" customHeight="1">
      <c r="B41" s="69" t="s">
        <v>2</v>
      </c>
      <c r="C41" s="139">
        <f>SUM(C29:C40)</f>
        <v>341900</v>
      </c>
      <c r="D41" s="42"/>
      <c r="F41" s="108"/>
      <c r="G41" s="126" t="s">
        <v>4</v>
      </c>
      <c r="H41" s="8"/>
      <c r="I41" s="1"/>
      <c r="J41" s="10"/>
      <c r="K41" s="129"/>
      <c r="L41" s="7"/>
    </row>
    <row r="42" spans="2:12" ht="51.75" customHeight="1">
      <c r="B42" s="1"/>
      <c r="C42" s="1"/>
      <c r="D42" s="4"/>
      <c r="E42" s="4"/>
      <c r="F42" s="39"/>
      <c r="G42" s="134">
        <f>C41/300</f>
        <v>1139.6666666666667</v>
      </c>
      <c r="H42" s="4"/>
      <c r="I42" s="4"/>
      <c r="J42" s="7"/>
      <c r="K42" s="135">
        <f>G42/12</f>
        <v>94.97222222222223</v>
      </c>
      <c r="L42" s="7"/>
    </row>
    <row r="43" spans="2:10" ht="15.75" thickBot="1">
      <c r="B43" s="3"/>
      <c r="C43" s="3"/>
      <c r="D43" s="3"/>
      <c r="E43" s="3"/>
      <c r="F43" s="4"/>
      <c r="G43" s="4"/>
      <c r="H43" s="4"/>
      <c r="I43" s="4"/>
      <c r="J43" s="7"/>
    </row>
    <row r="44" spans="2:10" ht="57" customHeight="1" thickBot="1">
      <c r="B44" s="130" t="s">
        <v>12</v>
      </c>
      <c r="C44" s="70">
        <f>C41+C25</f>
        <v>1566000</v>
      </c>
      <c r="D44" s="11"/>
      <c r="E44" s="114" t="s">
        <v>20</v>
      </c>
      <c r="F44" s="40"/>
      <c r="G44" s="131">
        <f>C44/300</f>
        <v>5220</v>
      </c>
      <c r="I44" s="9"/>
      <c r="J44" s="9"/>
    </row>
    <row r="45" spans="2:9" ht="14.25" customHeight="1" thickBot="1">
      <c r="B45" s="3"/>
      <c r="C45" s="3"/>
      <c r="D45" s="3"/>
      <c r="E45" s="115"/>
      <c r="F45" s="3"/>
      <c r="G45" s="3"/>
      <c r="H45" s="3"/>
      <c r="I45" s="3"/>
    </row>
    <row r="46" spans="2:9" ht="15" hidden="1">
      <c r="B46" s="3"/>
      <c r="C46" s="3"/>
      <c r="D46" s="3"/>
      <c r="E46" s="3"/>
      <c r="F46" s="3"/>
      <c r="G46" s="3"/>
      <c r="H46" s="3"/>
      <c r="I46" s="3"/>
    </row>
    <row r="47" spans="2:9" ht="6.75" customHeight="1">
      <c r="B47" s="3"/>
      <c r="C47" s="3"/>
      <c r="D47" s="3"/>
      <c r="F47" s="3"/>
      <c r="G47" s="3"/>
      <c r="H47" s="3"/>
      <c r="I47" s="3"/>
    </row>
    <row r="48" spans="1:9" ht="33.75" customHeight="1">
      <c r="A48" s="7"/>
      <c r="B48" s="112"/>
      <c r="C48" s="113"/>
      <c r="D48" s="113"/>
      <c r="E48" s="113"/>
      <c r="F48" s="113"/>
      <c r="G48" s="113"/>
      <c r="H48" s="3"/>
      <c r="I48" s="3"/>
    </row>
    <row r="49" spans="1:9" ht="32.25" customHeight="1">
      <c r="A49" s="7"/>
      <c r="B49" s="113"/>
      <c r="C49" s="113"/>
      <c r="D49" s="113"/>
      <c r="E49" s="113"/>
      <c r="F49" s="113"/>
      <c r="G49" s="113"/>
      <c r="H49" s="3"/>
      <c r="I49" s="3"/>
    </row>
    <row r="50" spans="1:7" ht="12.75">
      <c r="A50" s="7"/>
      <c r="B50" s="7"/>
      <c r="C50" s="7"/>
      <c r="D50" s="7"/>
      <c r="E50" s="7"/>
      <c r="F50" s="7"/>
      <c r="G50" s="7"/>
    </row>
    <row r="51" spans="1:7" ht="12.75">
      <c r="A51" s="7"/>
      <c r="B51" s="7"/>
      <c r="C51" s="7"/>
      <c r="D51" s="7"/>
      <c r="E51" s="7"/>
      <c r="F51" s="7"/>
      <c r="G51" s="7"/>
    </row>
  </sheetData>
  <sheetProtection formatCells="0" formatColumns="0" formatRows="0" insertColumns="0" insertRows="0" insertHyperlinks="0" deleteColumns="0" deleteRows="0" sort="0" autoFilter="0" pivotTables="0"/>
  <mergeCells count="7">
    <mergeCell ref="B48:G49"/>
    <mergeCell ref="E44:E45"/>
    <mergeCell ref="B2:I3"/>
    <mergeCell ref="B32:B33"/>
    <mergeCell ref="B4:E4"/>
    <mergeCell ref="B28:E28"/>
    <mergeCell ref="B29:B30"/>
  </mergeCells>
  <printOptions/>
  <pageMargins left="0.3" right="0.22" top="0.18" bottom="0.38" header="0.3" footer="0.22"/>
  <pageSetup horizontalDpi="240" verticalDpi="24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новая</cp:lastModifiedBy>
  <cp:lastPrinted>2010-11-17T10:13:49Z</cp:lastPrinted>
  <dcterms:created xsi:type="dcterms:W3CDTF">2006-12-03T16:33:50Z</dcterms:created>
  <dcterms:modified xsi:type="dcterms:W3CDTF">2010-11-28T20:22:48Z</dcterms:modified>
  <cp:category/>
  <cp:version/>
  <cp:contentType/>
  <cp:contentStatus/>
</cp:coreProperties>
</file>