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31" windowWidth="15300" windowHeight="9120" activeTab="0"/>
  </bookViews>
  <sheets>
    <sheet name="проект  на 2012" sheetId="1" r:id="rId1"/>
  </sheets>
  <definedNames>
    <definedName name="_xlnm.Print_Area" localSheetId="0">'проект  на 2012'!$A$1:$K$94</definedName>
  </definedNames>
  <calcPr fullCalcOnLoad="1"/>
</workbook>
</file>

<file path=xl/sharedStrings.xml><?xml version="1.0" encoding="utf-8"?>
<sst xmlns="http://schemas.openxmlformats.org/spreadsheetml/2006/main" count="115" uniqueCount="78">
  <si>
    <t>Земельный налог</t>
  </si>
  <si>
    <t>зимняя чистка дорог</t>
  </si>
  <si>
    <t>ИТОГО:</t>
  </si>
  <si>
    <t>непредвиденные расходы</t>
  </si>
  <si>
    <t>с 6 соток</t>
  </si>
  <si>
    <t xml:space="preserve">наружное освещение </t>
  </si>
  <si>
    <t>аттестация  электриков</t>
  </si>
  <si>
    <t>с 1 сотки</t>
  </si>
  <si>
    <t>членские взносы</t>
  </si>
  <si>
    <t>Целевые  взносы</t>
  </si>
  <si>
    <t>поч.отпр., моб.связь</t>
  </si>
  <si>
    <t>услуги связи</t>
  </si>
  <si>
    <t>услуги банка</t>
  </si>
  <si>
    <t>ежегодная</t>
  </si>
  <si>
    <t xml:space="preserve">потери э/э в сетях, недоплаты </t>
  </si>
  <si>
    <t xml:space="preserve">канцелярские расходы </t>
  </si>
  <si>
    <t>ответственные за электрохозяйство- 2служ.</t>
  </si>
  <si>
    <t>Содержание правления</t>
  </si>
  <si>
    <t>электрохозяйство</t>
  </si>
  <si>
    <t>6 машин за сезон + несанк. Свалки</t>
  </si>
  <si>
    <t>обогрев,освещение, благоустройство</t>
  </si>
  <si>
    <t>в месяц</t>
  </si>
  <si>
    <t>чистка  трактором</t>
  </si>
  <si>
    <t>пожарное здание</t>
  </si>
  <si>
    <t>известняк</t>
  </si>
  <si>
    <t>сквозной проезд уч.322</t>
  </si>
  <si>
    <t>работы по планировке площадок</t>
  </si>
  <si>
    <t>штрафы</t>
  </si>
  <si>
    <t>установка 3 эл.колонок</t>
  </si>
  <si>
    <t>дежурные снт</t>
  </si>
  <si>
    <t xml:space="preserve"> вывоз мусора по договору             </t>
  </si>
  <si>
    <t>непредвиденные затраты</t>
  </si>
  <si>
    <t xml:space="preserve">ремонт и установка светильников освещения (ранее демонтированных) </t>
  </si>
  <si>
    <t xml:space="preserve">Проект  СМЕТЫ СНТ "ЗОДЧИЙ" на 2012 год </t>
  </si>
  <si>
    <t xml:space="preserve"> транспортные расходы</t>
  </si>
  <si>
    <t>аванс э/э на 01 апреля,</t>
  </si>
  <si>
    <t xml:space="preserve">ИТОГО ПО СМЕТЕ </t>
  </si>
  <si>
    <t>НА     2012 год</t>
  </si>
  <si>
    <t>по договору с ПСК</t>
  </si>
  <si>
    <t>1,5% для юр.лиц</t>
  </si>
  <si>
    <t>сварка, сборка, подключение к сетям</t>
  </si>
  <si>
    <t>завхоз+казначей</t>
  </si>
  <si>
    <t>по итогам 2011года.</t>
  </si>
  <si>
    <t>формирование нового водоёма, создание площадки,  засыпка старого- 1 водоем 80000руб.+площадка 70000руб.,2 водоёма 300 000руб.</t>
  </si>
  <si>
    <t>контейнер или гараж.</t>
  </si>
  <si>
    <t xml:space="preserve">работа трактора и машины    2 рабочие смены </t>
  </si>
  <si>
    <t xml:space="preserve"> в банк,налог.,пенс.фонд,суд т.д.</t>
  </si>
  <si>
    <t xml:space="preserve"> банк,налог.,пенс.фонд,суд т.д.</t>
  </si>
  <si>
    <t>правка столбов</t>
  </si>
  <si>
    <t>мелиоративные работы</t>
  </si>
  <si>
    <t>сутки 600рублей(с октября по май)</t>
  </si>
  <si>
    <t>обогрев,освещение</t>
  </si>
  <si>
    <t>канц.,хоз.товары</t>
  </si>
  <si>
    <t>10000+70000</t>
  </si>
  <si>
    <t>за невыполнение предписания на 2012</t>
  </si>
  <si>
    <t>устранение наклонов эл.столбов</t>
  </si>
  <si>
    <t>1 раз в 5 лет</t>
  </si>
  <si>
    <t>Итого на работы</t>
  </si>
  <si>
    <t>завхоз-12мес.,  казначей(18000)-6мес.</t>
  </si>
  <si>
    <t>мастер-электрик-5000                                 электрик СНТ-2650</t>
  </si>
  <si>
    <t>председатель-10000                                    бухгалтер-8000</t>
  </si>
  <si>
    <t>подтверждение лимита на вывоз мусора</t>
  </si>
  <si>
    <t>Управление и финансы</t>
  </si>
  <si>
    <t>канц.,строй.товары,</t>
  </si>
  <si>
    <t xml:space="preserve"> 4машины+несанк.свалки</t>
  </si>
  <si>
    <t>чистка  трактором 3 раза</t>
  </si>
  <si>
    <t>по таймеру с 10-00 до 01-00</t>
  </si>
  <si>
    <t>Взнос на 2012год</t>
  </si>
  <si>
    <t>Проект  СМЕТЫ СНТ "ЗОДЧИЙ" на 2012 год                                                                            без работ по пожарной безопасности и  иных затрат</t>
  </si>
  <si>
    <t>Работы по пожарным предписаниям и по соответствию с проектом 1986года</t>
  </si>
  <si>
    <t>председатель-8000                                    бухгалтер-8000</t>
  </si>
  <si>
    <t xml:space="preserve">штраф </t>
  </si>
  <si>
    <t>сутки 800рублей</t>
  </si>
  <si>
    <t>завхоз(5000*12=60000руб.)-12мес.,  казначей(3000*6=18000руб)-6мес.</t>
  </si>
  <si>
    <t>1 водоем (3 или 6 линия)</t>
  </si>
  <si>
    <t xml:space="preserve"> по 1 машине в тупиковые проезды(в долевом участии)</t>
  </si>
  <si>
    <t>планировка разворотных площадок-1шт.(8 линия),+ 8 разъездных в зеленой зоне ,работы по забору</t>
  </si>
  <si>
    <t>площадка в водоема 8 линия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</si>
</sst>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#,##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&quot;р.&quot;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u val="single"/>
      <sz val="28"/>
      <name val="Arial Cyr"/>
      <family val="0"/>
    </font>
    <font>
      <b/>
      <i/>
      <u val="single"/>
      <sz val="28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i/>
      <sz val="1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b/>
      <i/>
      <u val="single"/>
      <sz val="18"/>
      <name val="Arial Cyr"/>
      <family val="0"/>
    </font>
    <font>
      <b/>
      <i/>
      <sz val="20"/>
      <name val="Arial Cyr"/>
      <family val="0"/>
    </font>
    <font>
      <b/>
      <sz val="26"/>
      <name val="Arial Cyr"/>
      <family val="0"/>
    </font>
    <font>
      <b/>
      <i/>
      <u val="single"/>
      <sz val="36"/>
      <name val="Arial Cyr"/>
      <family val="0"/>
    </font>
    <font>
      <b/>
      <sz val="20"/>
      <name val="Arial Cyr"/>
      <family val="0"/>
    </font>
    <font>
      <b/>
      <sz val="22"/>
      <name val="Arial Cyr"/>
      <family val="0"/>
    </font>
    <font>
      <b/>
      <i/>
      <u val="single"/>
      <sz val="48"/>
      <name val="Arial Cyr"/>
      <family val="0"/>
    </font>
    <font>
      <b/>
      <i/>
      <sz val="22"/>
      <name val="Arial Cyr"/>
      <family val="0"/>
    </font>
    <font>
      <b/>
      <i/>
      <sz val="36"/>
      <name val="Arial Cyr"/>
      <family val="0"/>
    </font>
    <font>
      <b/>
      <sz val="28"/>
      <name val="Arial Cyr"/>
      <family val="0"/>
    </font>
    <font>
      <b/>
      <sz val="36"/>
      <name val="Arial Cyr"/>
      <family val="0"/>
    </font>
    <font>
      <b/>
      <i/>
      <sz val="28"/>
      <name val="Arial Cyr"/>
      <family val="0"/>
    </font>
    <font>
      <u val="single"/>
      <sz val="36"/>
      <name val="Arial Cyr"/>
      <family val="0"/>
    </font>
    <font>
      <sz val="36"/>
      <name val="Arial Cyr"/>
      <family val="0"/>
    </font>
    <font>
      <b/>
      <sz val="36"/>
      <name val="Bernard MT Condensed"/>
      <family val="1"/>
    </font>
    <font>
      <b/>
      <sz val="28"/>
      <name val="Bernard MT Condensed"/>
      <family val="1"/>
    </font>
    <font>
      <b/>
      <u val="single"/>
      <sz val="36"/>
      <name val="Bernard MT Condensed"/>
      <family val="1"/>
    </font>
    <font>
      <b/>
      <u val="single"/>
      <sz val="26"/>
      <name val="Arial Cyr"/>
      <family val="0"/>
    </font>
    <font>
      <b/>
      <i/>
      <u val="single"/>
      <sz val="48"/>
      <name val="Arial Rounded MT Bold"/>
      <family val="2"/>
    </font>
    <font>
      <b/>
      <sz val="48"/>
      <name val="Arial Cyr"/>
      <family val="0"/>
    </font>
    <font>
      <b/>
      <sz val="48"/>
      <name val="Bernard MT Condensed"/>
      <family val="1"/>
    </font>
    <font>
      <b/>
      <u val="single"/>
      <sz val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distributed" shrinkToFit="1"/>
    </xf>
    <xf numFmtId="0" fontId="9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distributed" shrinkToFit="1"/>
    </xf>
    <xf numFmtId="0" fontId="9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vertical="distributed" shrinkToFi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165" fontId="16" fillId="0" borderId="11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distributed"/>
    </xf>
    <xf numFmtId="164" fontId="14" fillId="0" borderId="10" xfId="0" applyNumberFormat="1" applyFont="1" applyBorder="1" applyAlignment="1">
      <alignment horizontal="center" vertical="distributed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0" fillId="0" borderId="0" xfId="0" applyFont="1" applyAlignment="1">
      <alignment/>
    </xf>
    <xf numFmtId="44" fontId="14" fillId="0" borderId="10" xfId="0" applyNumberFormat="1" applyFont="1" applyBorder="1" applyAlignment="1">
      <alignment vertical="center"/>
    </xf>
    <xf numFmtId="0" fontId="14" fillId="0" borderId="18" xfId="0" applyFont="1" applyFill="1" applyBorder="1" applyAlignment="1">
      <alignment horizontal="center" vertical="distributed"/>
    </xf>
    <xf numFmtId="164" fontId="1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distributed"/>
    </xf>
    <xf numFmtId="0" fontId="23" fillId="0" borderId="10" xfId="0" applyFont="1" applyBorder="1" applyAlignment="1">
      <alignment horizontal="center" wrapText="1"/>
    </xf>
    <xf numFmtId="0" fontId="23" fillId="0" borderId="19" xfId="0" applyFont="1" applyBorder="1" applyAlignment="1">
      <alignment horizontal="center" vertical="center" wrapText="1"/>
    </xf>
    <xf numFmtId="164" fontId="14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44" fontId="14" fillId="0" borderId="11" xfId="0" applyNumberFormat="1" applyFont="1" applyBorder="1" applyAlignment="1">
      <alignment horizontal="center" vertical="center" readingOrder="1"/>
    </xf>
    <xf numFmtId="0" fontId="17" fillId="0" borderId="20" xfId="0" applyFont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7" fontId="25" fillId="0" borderId="10" xfId="0" applyNumberFormat="1" applyFont="1" applyBorder="1" applyAlignment="1">
      <alignment horizontal="center"/>
    </xf>
    <xf numFmtId="7" fontId="19" fillId="0" borderId="10" xfId="0" applyNumberFormat="1" applyFont="1" applyBorder="1" applyAlignment="1">
      <alignment horizontal="center"/>
    </xf>
    <xf numFmtId="7" fontId="20" fillId="0" borderId="1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5" fontId="29" fillId="0" borderId="10" xfId="0" applyNumberFormat="1" applyFont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164" fontId="14" fillId="0" borderId="0" xfId="0" applyNumberFormat="1" applyFont="1" applyBorder="1" applyAlignment="1">
      <alignment/>
    </xf>
    <xf numFmtId="7" fontId="4" fillId="0" borderId="0" xfId="0" applyNumberFormat="1" applyFont="1" applyBorder="1" applyAlignment="1">
      <alignment/>
    </xf>
    <xf numFmtId="0" fontId="23" fillId="0" borderId="10" xfId="0" applyFont="1" applyBorder="1" applyAlignment="1">
      <alignment horizontal="center" vertical="distributed"/>
    </xf>
    <xf numFmtId="0" fontId="19" fillId="0" borderId="14" xfId="0" applyFont="1" applyBorder="1" applyAlignment="1">
      <alignment horizontal="center"/>
    </xf>
    <xf numFmtId="164" fontId="14" fillId="0" borderId="17" xfId="0" applyNumberFormat="1" applyFont="1" applyBorder="1" applyAlignment="1">
      <alignment horizontal="center" vertical="distributed"/>
    </xf>
    <xf numFmtId="0" fontId="14" fillId="0" borderId="17" xfId="0" applyFont="1" applyBorder="1" applyAlignment="1">
      <alignment horizontal="center" vertical="distributed"/>
    </xf>
    <xf numFmtId="164" fontId="14" fillId="0" borderId="17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7" fontId="25" fillId="0" borderId="21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 vertical="distributed"/>
    </xf>
    <xf numFmtId="49" fontId="14" fillId="0" borderId="10" xfId="0" applyNumberFormat="1" applyFont="1" applyBorder="1" applyAlignment="1">
      <alignment horizontal="center" vertical="distributed"/>
    </xf>
    <xf numFmtId="0" fontId="16" fillId="0" borderId="10" xfId="0" applyFont="1" applyBorder="1" applyAlignment="1">
      <alignment horizontal="center" wrapText="1"/>
    </xf>
    <xf numFmtId="44" fontId="14" fillId="0" borderId="10" xfId="0" applyNumberFormat="1" applyFont="1" applyBorder="1" applyAlignment="1">
      <alignment horizontal="center" vertical="center" readingOrder="1"/>
    </xf>
    <xf numFmtId="0" fontId="26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vertical="distributed" shrinkToFit="1"/>
    </xf>
    <xf numFmtId="0" fontId="0" fillId="33" borderId="0" xfId="0" applyFill="1" applyAlignment="1">
      <alignment/>
    </xf>
    <xf numFmtId="0" fontId="14" fillId="33" borderId="23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distributed"/>
    </xf>
    <xf numFmtId="0" fontId="16" fillId="33" borderId="11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164" fontId="16" fillId="34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164" fontId="2" fillId="34" borderId="16" xfId="0" applyNumberFormat="1" applyFont="1" applyFill="1" applyBorder="1" applyAlignment="1">
      <alignment/>
    </xf>
    <xf numFmtId="0" fontId="31" fillId="34" borderId="26" xfId="0" applyFont="1" applyFill="1" applyBorder="1" applyAlignment="1">
      <alignment/>
    </xf>
    <xf numFmtId="0" fontId="16" fillId="34" borderId="27" xfId="0" applyFont="1" applyFill="1" applyBorder="1" applyAlignment="1">
      <alignment/>
    </xf>
    <xf numFmtId="0" fontId="16" fillId="34" borderId="27" xfId="0" applyFont="1" applyFill="1" applyBorder="1" applyAlignment="1">
      <alignment horizontal="center"/>
    </xf>
    <xf numFmtId="0" fontId="16" fillId="34" borderId="28" xfId="0" applyFont="1" applyFill="1" applyBorder="1" applyAlignment="1">
      <alignment vertical="distributed"/>
    </xf>
    <xf numFmtId="164" fontId="16" fillId="34" borderId="29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6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 vertical="center"/>
    </xf>
    <xf numFmtId="164" fontId="14" fillId="35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 vertical="distributed"/>
    </xf>
    <xf numFmtId="164" fontId="20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23" fillId="35" borderId="10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 vertical="center" wrapText="1"/>
    </xf>
    <xf numFmtId="164" fontId="14" fillId="35" borderId="11" xfId="0" applyNumberFormat="1" applyFont="1" applyFill="1" applyBorder="1" applyAlignment="1">
      <alignment horizontal="center" vertical="distributed"/>
    </xf>
    <xf numFmtId="0" fontId="22" fillId="35" borderId="10" xfId="0" applyFont="1" applyFill="1" applyBorder="1" applyAlignment="1">
      <alignment horizontal="center" wrapText="1"/>
    </xf>
    <xf numFmtId="164" fontId="14" fillId="35" borderId="11" xfId="0" applyNumberFormat="1" applyFont="1" applyFill="1" applyBorder="1" applyAlignment="1">
      <alignment horizontal="center"/>
    </xf>
    <xf numFmtId="164" fontId="14" fillId="35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/>
    </xf>
    <xf numFmtId="49" fontId="14" fillId="35" borderId="10" xfId="0" applyNumberFormat="1" applyFont="1" applyFill="1" applyBorder="1" applyAlignment="1">
      <alignment horizontal="center" vertical="distributed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distributed" shrinkToFit="1"/>
    </xf>
    <xf numFmtId="0" fontId="3" fillId="35" borderId="1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distributed" shrinkToFit="1"/>
    </xf>
    <xf numFmtId="0" fontId="23" fillId="35" borderId="18" xfId="0" applyFont="1" applyFill="1" applyBorder="1" applyAlignment="1">
      <alignment horizontal="center" vertical="center" wrapText="1"/>
    </xf>
    <xf numFmtId="164" fontId="14" fillId="35" borderId="18" xfId="0" applyNumberFormat="1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distributed"/>
    </xf>
    <xf numFmtId="164" fontId="14" fillId="35" borderId="18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 vertical="center" wrapText="1"/>
    </xf>
    <xf numFmtId="164" fontId="14" fillId="35" borderId="10" xfId="0" applyNumberFormat="1" applyFont="1" applyFill="1" applyBorder="1" applyAlignment="1">
      <alignment horizontal="center" vertical="distributed"/>
    </xf>
    <xf numFmtId="0" fontId="23" fillId="35" borderId="19" xfId="0" applyFont="1" applyFill="1" applyBorder="1" applyAlignment="1">
      <alignment horizontal="center" vertical="center" wrapText="1"/>
    </xf>
    <xf numFmtId="164" fontId="14" fillId="35" borderId="19" xfId="0" applyNumberFormat="1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>
      <alignment horizontal="center"/>
    </xf>
    <xf numFmtId="164" fontId="5" fillId="35" borderId="13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31" fillId="35" borderId="0" xfId="0" applyFont="1" applyFill="1" applyAlignment="1">
      <alignment/>
    </xf>
    <xf numFmtId="0" fontId="16" fillId="35" borderId="11" xfId="0" applyFont="1" applyFill="1" applyBorder="1" applyAlignment="1">
      <alignment/>
    </xf>
    <xf numFmtId="164" fontId="22" fillId="35" borderId="11" xfId="0" applyNumberFormat="1" applyFont="1" applyFill="1" applyBorder="1" applyAlignment="1">
      <alignment horizontal="center"/>
    </xf>
    <xf numFmtId="0" fontId="16" fillId="35" borderId="11" xfId="0" applyFont="1" applyFill="1" applyBorder="1" applyAlignment="1">
      <alignment vertical="distributed"/>
    </xf>
    <xf numFmtId="165" fontId="16" fillId="35" borderId="11" xfId="0" applyNumberFormat="1" applyFont="1" applyFill="1" applyBorder="1" applyAlignment="1">
      <alignment horizontal="center"/>
    </xf>
    <xf numFmtId="165" fontId="28" fillId="35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165" fontId="27" fillId="35" borderId="10" xfId="0" applyNumberFormat="1" applyFont="1" applyFill="1" applyBorder="1" applyAlignment="1">
      <alignment horizontal="center"/>
    </xf>
    <xf numFmtId="0" fontId="31" fillId="35" borderId="26" xfId="0" applyFont="1" applyFill="1" applyBorder="1" applyAlignment="1">
      <alignment/>
    </xf>
    <xf numFmtId="0" fontId="16" fillId="35" borderId="27" xfId="0" applyFont="1" applyFill="1" applyBorder="1" applyAlignment="1">
      <alignment/>
    </xf>
    <xf numFmtId="0" fontId="16" fillId="35" borderId="27" xfId="0" applyFont="1" applyFill="1" applyBorder="1" applyAlignment="1">
      <alignment horizontal="center"/>
    </xf>
    <xf numFmtId="0" fontId="16" fillId="35" borderId="28" xfId="0" applyFont="1" applyFill="1" applyBorder="1" applyAlignment="1">
      <alignment vertical="distributed"/>
    </xf>
    <xf numFmtId="164" fontId="16" fillId="35" borderId="29" xfId="0" applyNumberFormat="1" applyFont="1" applyFill="1" applyBorder="1" applyAlignment="1">
      <alignment/>
    </xf>
    <xf numFmtId="164" fontId="16" fillId="35" borderId="24" xfId="0" applyNumberFormat="1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164" fontId="2" fillId="35" borderId="16" xfId="0" applyNumberFormat="1" applyFont="1" applyFill="1" applyBorder="1" applyAlignment="1">
      <alignment/>
    </xf>
    <xf numFmtId="0" fontId="7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 vertical="distributed"/>
    </xf>
    <xf numFmtId="0" fontId="18" fillId="35" borderId="10" xfId="0" applyFont="1" applyFill="1" applyBorder="1" applyAlignment="1">
      <alignment horizontal="center"/>
    </xf>
    <xf numFmtId="7" fontId="20" fillId="35" borderId="10" xfId="0" applyNumberFormat="1" applyFont="1" applyFill="1" applyBorder="1" applyAlignment="1">
      <alignment horizontal="center"/>
    </xf>
    <xf numFmtId="7" fontId="25" fillId="35" borderId="10" xfId="0" applyNumberFormat="1" applyFont="1" applyFill="1" applyBorder="1" applyAlignment="1">
      <alignment horizontal="center"/>
    </xf>
    <xf numFmtId="44" fontId="14" fillId="35" borderId="11" xfId="0" applyNumberFormat="1" applyFont="1" applyFill="1" applyBorder="1" applyAlignment="1">
      <alignment horizontal="center" vertical="center" readingOrder="1"/>
    </xf>
    <xf numFmtId="0" fontId="14" fillId="35" borderId="10" xfId="0" applyFont="1" applyFill="1" applyBorder="1" applyAlignment="1">
      <alignment horizontal="center" wrapText="1"/>
    </xf>
    <xf numFmtId="164" fontId="5" fillId="35" borderId="0" xfId="0" applyNumberFormat="1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165" fontId="28" fillId="35" borderId="10" xfId="0" applyNumberFormat="1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 vertical="distributed"/>
    </xf>
    <xf numFmtId="164" fontId="14" fillId="35" borderId="17" xfId="0" applyNumberFormat="1" applyFont="1" applyFill="1" applyBorder="1" applyAlignment="1">
      <alignment horizontal="center" vertical="distributed"/>
    </xf>
    <xf numFmtId="0" fontId="14" fillId="35" borderId="17" xfId="0" applyFont="1" applyFill="1" applyBorder="1" applyAlignment="1">
      <alignment horizontal="center" vertical="distributed"/>
    </xf>
    <xf numFmtId="164" fontId="14" fillId="35" borderId="17" xfId="0" applyNumberFormat="1" applyFont="1" applyFill="1" applyBorder="1" applyAlignment="1">
      <alignment horizontal="center"/>
    </xf>
    <xf numFmtId="164" fontId="20" fillId="35" borderId="17" xfId="0" applyNumberFormat="1" applyFont="1" applyFill="1" applyBorder="1" applyAlignment="1">
      <alignment horizontal="center"/>
    </xf>
    <xf numFmtId="164" fontId="5" fillId="35" borderId="17" xfId="0" applyNumberFormat="1" applyFont="1" applyFill="1" applyBorder="1" applyAlignment="1">
      <alignment horizontal="center"/>
    </xf>
    <xf numFmtId="7" fontId="25" fillId="35" borderId="21" xfId="0" applyNumberFormat="1" applyFont="1" applyFill="1" applyBorder="1" applyAlignment="1">
      <alignment horizontal="center"/>
    </xf>
    <xf numFmtId="0" fontId="33" fillId="35" borderId="0" xfId="0" applyFont="1" applyFill="1" applyBorder="1" applyAlignment="1">
      <alignment horizontal="center" vertical="distributed"/>
    </xf>
    <xf numFmtId="0" fontId="4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6" xfId="0" applyFill="1" applyBorder="1" applyAlignment="1">
      <alignment/>
    </xf>
    <xf numFmtId="0" fontId="0" fillId="0" borderId="0" xfId="0" applyAlignment="1">
      <alignment horizontal="fill"/>
    </xf>
    <xf numFmtId="0" fontId="4" fillId="0" borderId="0" xfId="0" applyFont="1" applyAlignment="1">
      <alignment horizontal="fill"/>
    </xf>
    <xf numFmtId="0" fontId="20" fillId="0" borderId="30" xfId="0" applyFont="1" applyBorder="1" applyAlignment="1">
      <alignment horizontal="fill" vertical="distributed"/>
    </xf>
    <xf numFmtId="164" fontId="14" fillId="35" borderId="1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164" fontId="14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center"/>
    </xf>
    <xf numFmtId="165" fontId="28" fillId="33" borderId="11" xfId="0" applyNumberFormat="1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 vertical="distributed"/>
    </xf>
    <xf numFmtId="0" fontId="14" fillId="35" borderId="10" xfId="0" applyFont="1" applyFill="1" applyBorder="1" applyAlignment="1">
      <alignment vertical="distributed" shrinkToFit="1"/>
    </xf>
    <xf numFmtId="0" fontId="14" fillId="35" borderId="23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/>
    </xf>
    <xf numFmtId="0" fontId="14" fillId="35" borderId="13" xfId="0" applyFont="1" applyFill="1" applyBorder="1" applyAlignment="1">
      <alignment/>
    </xf>
    <xf numFmtId="0" fontId="14" fillId="35" borderId="13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 wrapText="1"/>
    </xf>
    <xf numFmtId="0" fontId="14" fillId="35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5" fontId="28" fillId="0" borderId="17" xfId="0" applyNumberFormat="1" applyFont="1" applyBorder="1" applyAlignment="1">
      <alignment horizontal="center"/>
    </xf>
    <xf numFmtId="0" fontId="8" fillId="35" borderId="31" xfId="0" applyFont="1" applyFill="1" applyBorder="1" applyAlignment="1">
      <alignment/>
    </xf>
    <xf numFmtId="0" fontId="35" fillId="35" borderId="0" xfId="0" applyFont="1" applyFill="1" applyAlignment="1">
      <alignment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9" fillId="35" borderId="13" xfId="0" applyFont="1" applyFill="1" applyBorder="1" applyAlignment="1">
      <alignment/>
    </xf>
    <xf numFmtId="0" fontId="25" fillId="35" borderId="16" xfId="0" applyFont="1" applyFill="1" applyBorder="1" applyAlignment="1">
      <alignment horizontal="center"/>
    </xf>
    <xf numFmtId="0" fontId="38" fillId="35" borderId="17" xfId="0" applyFont="1" applyFill="1" applyBorder="1" applyAlignment="1">
      <alignment horizontal="center" vertical="distributed"/>
    </xf>
    <xf numFmtId="165" fontId="38" fillId="35" borderId="32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5" fontId="14" fillId="0" borderId="22" xfId="0" applyNumberFormat="1" applyFont="1" applyBorder="1" applyAlignment="1">
      <alignment horizontal="center" vertical="distributed" shrinkToFit="1"/>
    </xf>
    <xf numFmtId="164" fontId="32" fillId="0" borderId="18" xfId="0" applyNumberFormat="1" applyFont="1" applyBorder="1" applyAlignment="1">
      <alignment horizontal="center"/>
    </xf>
    <xf numFmtId="5" fontId="28" fillId="0" borderId="32" xfId="0" applyNumberFormat="1" applyFont="1" applyBorder="1" applyAlignment="1">
      <alignment horizontal="center" vertical="distributed" shrinkToFit="1"/>
    </xf>
    <xf numFmtId="0" fontId="13" fillId="33" borderId="1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fill"/>
    </xf>
    <xf numFmtId="0" fontId="37" fillId="33" borderId="33" xfId="0" applyFont="1" applyFill="1" applyBorder="1" applyAlignment="1">
      <alignment horizontal="center" vertical="distributed"/>
    </xf>
    <xf numFmtId="165" fontId="16" fillId="33" borderId="34" xfId="0" applyNumberFormat="1" applyFont="1" applyFill="1" applyBorder="1" applyAlignment="1">
      <alignment horizontal="center"/>
    </xf>
    <xf numFmtId="165" fontId="34" fillId="33" borderId="31" xfId="0" applyNumberFormat="1" applyFont="1" applyFill="1" applyBorder="1" applyAlignment="1">
      <alignment horizontal="center"/>
    </xf>
    <xf numFmtId="165" fontId="16" fillId="0" borderId="11" xfId="0" applyNumberFormat="1" applyFont="1" applyBorder="1" applyAlignment="1">
      <alignment vertical="distributed"/>
    </xf>
    <xf numFmtId="165" fontId="28" fillId="33" borderId="17" xfId="0" applyNumberFormat="1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 vertical="distributed"/>
    </xf>
    <xf numFmtId="164" fontId="14" fillId="33" borderId="17" xfId="0" applyNumberFormat="1" applyFont="1" applyFill="1" applyBorder="1" applyAlignment="1">
      <alignment horizontal="center" vertical="distributed"/>
    </xf>
    <xf numFmtId="0" fontId="32" fillId="33" borderId="17" xfId="0" applyFont="1" applyFill="1" applyBorder="1" applyAlignment="1">
      <alignment horizontal="center" vertical="distributed"/>
    </xf>
    <xf numFmtId="164" fontId="14" fillId="33" borderId="17" xfId="0" applyNumberFormat="1" applyFont="1" applyFill="1" applyBorder="1" applyAlignment="1">
      <alignment horizontal="center"/>
    </xf>
    <xf numFmtId="165" fontId="32" fillId="33" borderId="17" xfId="0" applyNumberFormat="1" applyFont="1" applyFill="1" applyBorder="1" applyAlignment="1">
      <alignment horizontal="center"/>
    </xf>
    <xf numFmtId="164" fontId="5" fillId="33" borderId="17" xfId="0" applyNumberFormat="1" applyFont="1" applyFill="1" applyBorder="1" applyAlignment="1">
      <alignment horizontal="center"/>
    </xf>
    <xf numFmtId="7" fontId="25" fillId="33" borderId="21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0" xfId="0" applyFont="1" applyAlignment="1">
      <alignment horizontal="center"/>
    </xf>
    <xf numFmtId="0" fontId="24" fillId="33" borderId="34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1" fillId="33" borderId="34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31" fillId="33" borderId="17" xfId="0" applyFont="1" applyFill="1" applyBorder="1" applyAlignment="1">
      <alignment/>
    </xf>
    <xf numFmtId="0" fontId="31" fillId="33" borderId="21" xfId="0" applyFont="1" applyFill="1" applyBorder="1" applyAlignment="1">
      <alignment/>
    </xf>
    <xf numFmtId="0" fontId="39" fillId="36" borderId="0" xfId="0" applyFont="1" applyFill="1" applyAlignment="1">
      <alignment horizontal="center" wrapText="1"/>
    </xf>
    <xf numFmtId="0" fontId="24" fillId="35" borderId="34" xfId="0" applyFont="1" applyFill="1" applyBorder="1" applyAlignment="1">
      <alignment horizontal="center"/>
    </xf>
    <xf numFmtId="0" fontId="24" fillId="35" borderId="20" xfId="0" applyFont="1" applyFill="1" applyBorder="1" applyAlignment="1">
      <alignment horizontal="center"/>
    </xf>
    <xf numFmtId="0" fontId="36" fillId="35" borderId="34" xfId="0" applyFont="1" applyFill="1" applyBorder="1" applyAlignment="1">
      <alignment horizontal="center"/>
    </xf>
    <xf numFmtId="0" fontId="36" fillId="35" borderId="20" xfId="0" applyFont="1" applyFill="1" applyBorder="1" applyAlignment="1">
      <alignment horizontal="center"/>
    </xf>
    <xf numFmtId="0" fontId="0" fillId="33" borderId="0" xfId="0" applyFill="1" applyAlignment="1">
      <alignment horizontal="fill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2390775</xdr:colOff>
      <xdr:row>5</xdr:row>
      <xdr:rowOff>0</xdr:rowOff>
    </xdr:from>
    <xdr:to>
      <xdr:col>1</xdr:col>
      <xdr:colOff>2390775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2289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2390775</xdr:colOff>
      <xdr:row>62</xdr:row>
      <xdr:rowOff>0</xdr:rowOff>
    </xdr:from>
    <xdr:to>
      <xdr:col>1</xdr:col>
      <xdr:colOff>2390775</xdr:colOff>
      <xdr:row>62</xdr:row>
      <xdr:rowOff>0</xdr:rowOff>
    </xdr:to>
    <xdr:sp>
      <xdr:nvSpPr>
        <xdr:cNvPr id="2" name="Line 2"/>
        <xdr:cNvSpPr>
          <a:spLocks/>
        </xdr:cNvSpPr>
      </xdr:nvSpPr>
      <xdr:spPr>
        <a:xfrm>
          <a:off x="3228975" y="3655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99"/>
  <sheetViews>
    <sheetView tabSelected="1" view="pageBreakPreview" zoomScale="50" zoomScaleNormal="50" zoomScaleSheetLayoutView="50" zoomScalePageLayoutView="0" workbookViewId="0" topLeftCell="A40">
      <selection activeCell="C49" sqref="C49"/>
    </sheetView>
  </sheetViews>
  <sheetFormatPr defaultColWidth="9.00390625" defaultRowHeight="12.75"/>
  <cols>
    <col min="1" max="1" width="11.00390625" style="0" customWidth="1"/>
    <col min="2" max="2" width="60.625" style="0" customWidth="1"/>
    <col min="3" max="3" width="27.75390625" style="0" customWidth="1"/>
    <col min="4" max="4" width="3.00390625" style="0" customWidth="1"/>
    <col min="5" max="5" width="102.375" style="0" customWidth="1"/>
    <col min="6" max="6" width="39.75390625" style="0" customWidth="1"/>
    <col min="7" max="7" width="36.875" style="0" customWidth="1"/>
    <col min="8" max="8" width="7.625" style="0" hidden="1" customWidth="1"/>
    <col min="9" max="9" width="9.125" style="0" hidden="1" customWidth="1"/>
    <col min="10" max="10" width="0.12890625" style="0" customWidth="1"/>
    <col min="11" max="11" width="54.125" style="0" customWidth="1"/>
    <col min="12" max="12" width="51.00390625" style="0" customWidth="1"/>
    <col min="13" max="13" width="9.125" style="0" hidden="1" customWidth="1"/>
  </cols>
  <sheetData>
    <row r="1" spans="2:12" ht="70.5" customHeight="1">
      <c r="B1" s="258" t="s">
        <v>33</v>
      </c>
      <c r="C1" s="258"/>
      <c r="D1" s="258"/>
      <c r="E1" s="258"/>
      <c r="F1" s="258"/>
      <c r="G1" s="258"/>
      <c r="H1" s="258"/>
      <c r="I1" s="258"/>
      <c r="K1" s="29"/>
      <c r="L1" s="7"/>
    </row>
    <row r="2" spans="2:12" ht="3" customHeight="1" hidden="1">
      <c r="B2" s="258"/>
      <c r="C2" s="258"/>
      <c r="D2" s="258"/>
      <c r="E2" s="258"/>
      <c r="F2" s="258"/>
      <c r="G2" s="258"/>
      <c r="H2" s="258"/>
      <c r="I2" s="258"/>
      <c r="K2" s="29"/>
      <c r="L2" s="7"/>
    </row>
    <row r="3" spans="2:12" ht="47.25" customHeight="1">
      <c r="B3" s="259" t="s">
        <v>8</v>
      </c>
      <c r="C3" s="259"/>
      <c r="D3" s="259"/>
      <c r="E3" s="260"/>
      <c r="F3" s="241" t="s">
        <v>7</v>
      </c>
      <c r="G3" s="241" t="s">
        <v>4</v>
      </c>
      <c r="H3" s="12"/>
      <c r="I3" s="13"/>
      <c r="J3" s="19"/>
      <c r="K3" s="65" t="s">
        <v>21</v>
      </c>
      <c r="L3" s="25"/>
    </row>
    <row r="4" spans="1:12" ht="52.5" customHeight="1">
      <c r="A4" s="89">
        <v>1</v>
      </c>
      <c r="B4" s="47" t="s">
        <v>62</v>
      </c>
      <c r="C4" s="34">
        <f>(10000+8000)*12+(10000+8000)*12*0.342</f>
        <v>289872</v>
      </c>
      <c r="D4" s="94"/>
      <c r="E4" s="35" t="s">
        <v>60</v>
      </c>
      <c r="F4" s="34">
        <f>C4/300/6</f>
        <v>161.04</v>
      </c>
      <c r="G4" s="70">
        <f>F4*6</f>
        <v>966.24</v>
      </c>
      <c r="H4" s="10"/>
      <c r="I4" s="10"/>
      <c r="J4" s="20"/>
      <c r="K4" s="66">
        <f>G4/12</f>
        <v>80.52</v>
      </c>
      <c r="L4" s="26"/>
    </row>
    <row r="5" spans="1:29" ht="58.5" customHeight="1">
      <c r="A5" s="89">
        <f>1+A4</f>
        <v>2</v>
      </c>
      <c r="B5" s="48" t="s">
        <v>16</v>
      </c>
      <c r="C5" s="34">
        <f>(2650+5000)*12+(2650+5000)*12*0.342</f>
        <v>123195.6</v>
      </c>
      <c r="D5" s="94"/>
      <c r="E5" s="35" t="s">
        <v>59</v>
      </c>
      <c r="F5" s="34">
        <f aca="true" t="shared" si="0" ref="F5:F21">C5/300/6</f>
        <v>68.44200000000001</v>
      </c>
      <c r="G5" s="70">
        <f aca="true" t="shared" si="1" ref="G5:G21">F5*6</f>
        <v>410.65200000000004</v>
      </c>
      <c r="H5" s="10"/>
      <c r="I5" s="10"/>
      <c r="J5" s="20"/>
      <c r="K5" s="66">
        <f aca="true" t="shared" si="2" ref="K5:K21">G5/12</f>
        <v>34.221000000000004</v>
      </c>
      <c r="L5" s="2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58.5" customHeight="1">
      <c r="A6" s="89">
        <f aca="true" t="shared" si="3" ref="A6:A21">1+A5</f>
        <v>3</v>
      </c>
      <c r="B6" s="48"/>
      <c r="C6" s="34"/>
      <c r="D6" s="94"/>
      <c r="E6" s="35"/>
      <c r="F6" s="34">
        <f t="shared" si="0"/>
        <v>0</v>
      </c>
      <c r="G6" s="70">
        <f t="shared" si="1"/>
        <v>0</v>
      </c>
      <c r="H6" s="10"/>
      <c r="I6" s="10"/>
      <c r="J6" s="20"/>
      <c r="K6" s="66">
        <f t="shared" si="2"/>
        <v>0</v>
      </c>
      <c r="L6" s="2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6.5" customHeight="1">
      <c r="A7" s="89">
        <f t="shared" si="3"/>
        <v>4</v>
      </c>
      <c r="B7" s="47" t="s">
        <v>0</v>
      </c>
      <c r="C7" s="56">
        <v>36000</v>
      </c>
      <c r="D7" s="94"/>
      <c r="E7" s="86" t="s">
        <v>39</v>
      </c>
      <c r="F7" s="34">
        <f t="shared" si="0"/>
        <v>20</v>
      </c>
      <c r="G7" s="70">
        <f t="shared" si="1"/>
        <v>120</v>
      </c>
      <c r="H7" s="10"/>
      <c r="I7" s="10"/>
      <c r="J7" s="20"/>
      <c r="K7" s="66">
        <f t="shared" si="2"/>
        <v>10</v>
      </c>
      <c r="L7" s="2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58.5" customHeight="1">
      <c r="A8" s="89">
        <f t="shared" si="3"/>
        <v>5</v>
      </c>
      <c r="B8" s="48" t="s">
        <v>12</v>
      </c>
      <c r="C8" s="56">
        <v>30000</v>
      </c>
      <c r="D8" s="94"/>
      <c r="E8" s="35"/>
      <c r="F8" s="34">
        <f t="shared" si="0"/>
        <v>16.666666666666668</v>
      </c>
      <c r="G8" s="70">
        <f t="shared" si="1"/>
        <v>100</v>
      </c>
      <c r="H8" s="10"/>
      <c r="I8" s="10"/>
      <c r="J8" s="20"/>
      <c r="K8" s="66">
        <f t="shared" si="2"/>
        <v>8.333333333333334</v>
      </c>
      <c r="L8" s="2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17" s="7" customFormat="1" ht="47.25" customHeight="1">
      <c r="A9" s="89">
        <f t="shared" si="3"/>
        <v>6</v>
      </c>
      <c r="B9" s="48" t="s">
        <v>11</v>
      </c>
      <c r="C9" s="56">
        <v>8000</v>
      </c>
      <c r="D9" s="96"/>
      <c r="E9" s="35" t="s">
        <v>10</v>
      </c>
      <c r="F9" s="34">
        <f t="shared" si="0"/>
        <v>4.444444444444445</v>
      </c>
      <c r="G9" s="70">
        <f t="shared" si="1"/>
        <v>26.666666666666668</v>
      </c>
      <c r="H9" s="10"/>
      <c r="I9" s="10"/>
      <c r="J9" s="20"/>
      <c r="K9" s="66">
        <f t="shared" si="2"/>
        <v>2.2222222222222223</v>
      </c>
      <c r="L9" s="26"/>
      <c r="M9"/>
      <c r="N9"/>
      <c r="O9"/>
      <c r="P9"/>
      <c r="Q9"/>
    </row>
    <row r="10" spans="1:17" s="7" customFormat="1" ht="45.75" customHeight="1">
      <c r="A10" s="89">
        <f t="shared" si="3"/>
        <v>7</v>
      </c>
      <c r="B10" s="52" t="s">
        <v>27</v>
      </c>
      <c r="C10" s="57">
        <v>80000</v>
      </c>
      <c r="D10" s="97"/>
      <c r="E10" s="30" t="s">
        <v>53</v>
      </c>
      <c r="F10" s="34">
        <f t="shared" si="0"/>
        <v>44.44444444444445</v>
      </c>
      <c r="G10" s="70">
        <f t="shared" si="1"/>
        <v>266.6666666666667</v>
      </c>
      <c r="H10" s="10"/>
      <c r="I10" s="10"/>
      <c r="J10" s="20"/>
      <c r="K10" s="66">
        <f t="shared" si="2"/>
        <v>22.222222222222225</v>
      </c>
      <c r="L10" s="26"/>
      <c r="M10"/>
      <c r="N10"/>
      <c r="O10"/>
      <c r="P10"/>
      <c r="Q10"/>
    </row>
    <row r="11" spans="1:17" s="7" customFormat="1" ht="54.75" customHeight="1">
      <c r="A11" s="89">
        <f t="shared" si="3"/>
        <v>8</v>
      </c>
      <c r="B11" s="48" t="s">
        <v>61</v>
      </c>
      <c r="C11" s="58">
        <v>15000</v>
      </c>
      <c r="D11" s="97"/>
      <c r="E11" s="64" t="s">
        <v>56</v>
      </c>
      <c r="F11" s="34">
        <f t="shared" si="0"/>
        <v>8.333333333333334</v>
      </c>
      <c r="G11" s="70">
        <f t="shared" si="1"/>
        <v>50</v>
      </c>
      <c r="H11" s="10"/>
      <c r="I11" s="10"/>
      <c r="J11" s="20"/>
      <c r="K11" s="66">
        <f t="shared" si="2"/>
        <v>4.166666666666667</v>
      </c>
      <c r="L11" s="26"/>
      <c r="M11"/>
      <c r="N11"/>
      <c r="O11"/>
      <c r="P11"/>
      <c r="Q11"/>
    </row>
    <row r="12" spans="1:17" s="7" customFormat="1" ht="42" customHeight="1">
      <c r="A12" s="89">
        <f t="shared" si="3"/>
        <v>9</v>
      </c>
      <c r="C12" s="42"/>
      <c r="D12" s="95"/>
      <c r="F12" s="34">
        <f t="shared" si="0"/>
        <v>0</v>
      </c>
      <c r="G12" s="70">
        <f t="shared" si="1"/>
        <v>0</v>
      </c>
      <c r="H12" s="2"/>
      <c r="I12" s="10"/>
      <c r="J12" s="20"/>
      <c r="K12" s="66">
        <f t="shared" si="2"/>
        <v>0</v>
      </c>
      <c r="L12" s="26"/>
      <c r="M12"/>
      <c r="N12"/>
      <c r="O12"/>
      <c r="P12"/>
      <c r="Q12"/>
    </row>
    <row r="13" spans="1:249" s="7" customFormat="1" ht="42" customHeight="1">
      <c r="A13" s="89">
        <f t="shared" si="3"/>
        <v>10</v>
      </c>
      <c r="B13" s="47" t="s">
        <v>34</v>
      </c>
      <c r="C13" s="36">
        <v>8000</v>
      </c>
      <c r="D13" s="96"/>
      <c r="E13" s="62" t="s">
        <v>47</v>
      </c>
      <c r="F13" s="34">
        <f t="shared" si="0"/>
        <v>4.444444444444445</v>
      </c>
      <c r="G13" s="70">
        <f t="shared" si="1"/>
        <v>26.666666666666668</v>
      </c>
      <c r="H13" s="18"/>
      <c r="I13" s="5"/>
      <c r="J13" s="21"/>
      <c r="K13" s="66">
        <f t="shared" si="2"/>
        <v>2.2222222222222223</v>
      </c>
      <c r="L13" s="26"/>
      <c r="M13" s="6"/>
      <c r="N13" s="8"/>
      <c r="O13" s="6"/>
      <c r="P13" s="8"/>
      <c r="Q13" s="6"/>
      <c r="R13" s="8"/>
      <c r="S13" s="6"/>
      <c r="T13" s="8"/>
      <c r="U13" s="6"/>
      <c r="V13" s="8"/>
      <c r="W13" s="6"/>
      <c r="X13" s="8"/>
      <c r="Y13" s="6"/>
      <c r="Z13" s="8"/>
      <c r="AA13" s="6"/>
      <c r="AB13" s="8"/>
      <c r="AC13" s="6"/>
      <c r="AD13" s="8"/>
      <c r="AE13" s="6"/>
      <c r="AF13" s="8"/>
      <c r="AG13" s="6"/>
      <c r="AH13" s="8"/>
      <c r="AI13" s="6"/>
      <c r="AJ13" s="8"/>
      <c r="AK13" s="6"/>
      <c r="AL13" s="8"/>
      <c r="AM13" s="6"/>
      <c r="AN13" s="8"/>
      <c r="AO13" s="6"/>
      <c r="AP13" s="8"/>
      <c r="AQ13" s="6"/>
      <c r="AR13" s="8"/>
      <c r="AS13" s="6"/>
      <c r="AT13" s="8"/>
      <c r="AU13" s="6"/>
      <c r="AV13" s="8"/>
      <c r="AW13" s="6"/>
      <c r="AX13" s="8"/>
      <c r="AY13" s="6"/>
      <c r="AZ13" s="8"/>
      <c r="BA13" s="6"/>
      <c r="BB13" s="8"/>
      <c r="BC13" s="6"/>
      <c r="BD13" s="8"/>
      <c r="BE13" s="6"/>
      <c r="BF13" s="8"/>
      <c r="BG13" s="6"/>
      <c r="BH13" s="8"/>
      <c r="BI13" s="6"/>
      <c r="BJ13" s="8"/>
      <c r="BK13" s="6"/>
      <c r="BL13" s="8"/>
      <c r="BM13" s="6"/>
      <c r="BN13" s="8"/>
      <c r="BO13" s="6"/>
      <c r="BP13" s="8"/>
      <c r="BQ13" s="6"/>
      <c r="BR13" s="8"/>
      <c r="BS13" s="6"/>
      <c r="BT13" s="8"/>
      <c r="BU13" s="6"/>
      <c r="BV13" s="8"/>
      <c r="BW13" s="6"/>
      <c r="BX13" s="8"/>
      <c r="BY13" s="6"/>
      <c r="BZ13" s="8"/>
      <c r="CA13" s="6"/>
      <c r="CB13" s="8"/>
      <c r="CC13" s="6"/>
      <c r="CD13" s="8"/>
      <c r="CE13" s="6"/>
      <c r="CF13" s="8"/>
      <c r="CG13" s="6"/>
      <c r="CH13" s="8"/>
      <c r="CI13" s="6"/>
      <c r="CJ13" s="8"/>
      <c r="CK13" s="6"/>
      <c r="CL13" s="8"/>
      <c r="CM13" s="6"/>
      <c r="CN13" s="8"/>
      <c r="CO13" s="6"/>
      <c r="CP13" s="8"/>
      <c r="CQ13" s="6"/>
      <c r="CR13" s="8"/>
      <c r="CS13" s="6"/>
      <c r="CT13" s="8"/>
      <c r="CU13" s="6"/>
      <c r="CV13" s="8"/>
      <c r="CW13" s="6"/>
      <c r="CX13" s="8"/>
      <c r="CY13" s="6"/>
      <c r="CZ13" s="8"/>
      <c r="DA13" s="6"/>
      <c r="DB13" s="8"/>
      <c r="DC13" s="6"/>
      <c r="DD13" s="8"/>
      <c r="DE13" s="6"/>
      <c r="DF13" s="8"/>
      <c r="DG13" s="6"/>
      <c r="DH13" s="8"/>
      <c r="DI13" s="6"/>
      <c r="DJ13" s="8"/>
      <c r="DK13" s="6"/>
      <c r="DL13" s="8"/>
      <c r="DM13" s="6"/>
      <c r="DN13" s="8"/>
      <c r="DO13" s="6"/>
      <c r="DP13" s="8"/>
      <c r="DQ13" s="6"/>
      <c r="DR13" s="8"/>
      <c r="DS13" s="6"/>
      <c r="DT13" s="8"/>
      <c r="DU13" s="6"/>
      <c r="DV13" s="8"/>
      <c r="DW13" s="6"/>
      <c r="DX13" s="8"/>
      <c r="DY13" s="6"/>
      <c r="DZ13" s="8"/>
      <c r="EA13" s="6"/>
      <c r="EB13" s="8"/>
      <c r="EC13" s="6"/>
      <c r="ED13" s="8"/>
      <c r="EE13" s="6"/>
      <c r="EF13" s="8"/>
      <c r="EG13" s="6"/>
      <c r="EH13" s="8"/>
      <c r="EI13" s="6"/>
      <c r="EJ13" s="8"/>
      <c r="EK13" s="6"/>
      <c r="EL13" s="8"/>
      <c r="EM13" s="6"/>
      <c r="EN13" s="8"/>
      <c r="EO13" s="6"/>
      <c r="EP13" s="8"/>
      <c r="EQ13" s="6"/>
      <c r="ER13" s="8"/>
      <c r="ES13" s="6"/>
      <c r="ET13" s="8"/>
      <c r="EU13" s="6"/>
      <c r="EV13" s="8"/>
      <c r="EW13" s="6"/>
      <c r="EX13" s="8"/>
      <c r="EY13" s="6"/>
      <c r="EZ13" s="8"/>
      <c r="FA13" s="6"/>
      <c r="FB13" s="8"/>
      <c r="FC13" s="6"/>
      <c r="FD13" s="8"/>
      <c r="FE13" s="6"/>
      <c r="FF13" s="8"/>
      <c r="FG13" s="6"/>
      <c r="FH13" s="8"/>
      <c r="FI13" s="6"/>
      <c r="FJ13" s="8"/>
      <c r="FK13" s="6"/>
      <c r="FL13" s="8"/>
      <c r="FM13" s="6"/>
      <c r="FN13" s="8"/>
      <c r="FO13" s="6"/>
      <c r="FP13" s="8"/>
      <c r="FQ13" s="6"/>
      <c r="FR13" s="8"/>
      <c r="FS13" s="6"/>
      <c r="FT13" s="8"/>
      <c r="FU13" s="6"/>
      <c r="FV13" s="8"/>
      <c r="FW13" s="6"/>
      <c r="FX13" s="8"/>
      <c r="FY13" s="6"/>
      <c r="FZ13" s="8"/>
      <c r="GA13" s="6"/>
      <c r="GB13" s="8"/>
      <c r="GC13" s="6"/>
      <c r="GD13" s="8"/>
      <c r="GE13" s="6"/>
      <c r="GF13" s="8"/>
      <c r="GG13" s="6"/>
      <c r="GH13" s="8"/>
      <c r="GI13" s="6"/>
      <c r="GJ13" s="8"/>
      <c r="GK13" s="6"/>
      <c r="GL13" s="8"/>
      <c r="GM13" s="6"/>
      <c r="GN13" s="8"/>
      <c r="GO13" s="6"/>
      <c r="GP13" s="8"/>
      <c r="GQ13" s="6"/>
      <c r="GR13" s="8"/>
      <c r="GS13" s="6"/>
      <c r="GT13" s="8"/>
      <c r="GU13" s="6"/>
      <c r="GV13" s="8"/>
      <c r="GW13" s="6"/>
      <c r="GX13" s="8"/>
      <c r="GY13" s="6"/>
      <c r="GZ13" s="8"/>
      <c r="HA13" s="6"/>
      <c r="HB13" s="8"/>
      <c r="HC13" s="6"/>
      <c r="HD13" s="8"/>
      <c r="HE13" s="6"/>
      <c r="HF13" s="8"/>
      <c r="HG13" s="6"/>
      <c r="HH13" s="8"/>
      <c r="HI13" s="6"/>
      <c r="HJ13" s="8"/>
      <c r="HK13" s="6"/>
      <c r="HL13" s="8"/>
      <c r="HM13" s="6"/>
      <c r="HN13" s="8"/>
      <c r="HO13" s="6"/>
      <c r="HP13" s="8"/>
      <c r="HQ13" s="6"/>
      <c r="HR13" s="8"/>
      <c r="HS13" s="6"/>
      <c r="HT13" s="8"/>
      <c r="HU13" s="6"/>
      <c r="HV13" s="8"/>
      <c r="HW13" s="6"/>
      <c r="HX13" s="8"/>
      <c r="HY13" s="6"/>
      <c r="HZ13" s="8"/>
      <c r="IA13" s="6"/>
      <c r="IB13" s="8"/>
      <c r="IC13" s="6"/>
      <c r="ID13" s="8"/>
      <c r="IE13" s="6"/>
      <c r="IF13" s="8"/>
      <c r="IG13" s="6"/>
      <c r="IH13" s="8"/>
      <c r="II13" s="6"/>
      <c r="IJ13" s="8"/>
      <c r="IK13" s="6"/>
      <c r="IL13" s="8"/>
      <c r="IM13" s="6"/>
      <c r="IN13" s="8"/>
      <c r="IO13" s="6"/>
    </row>
    <row r="14" spans="1:249" s="7" customFormat="1" ht="57.75" customHeight="1">
      <c r="A14" s="89">
        <f t="shared" si="3"/>
        <v>11</v>
      </c>
      <c r="B14" s="49" t="s">
        <v>17</v>
      </c>
      <c r="C14" s="57">
        <v>14000</v>
      </c>
      <c r="D14" s="97"/>
      <c r="E14" s="43" t="s">
        <v>20</v>
      </c>
      <c r="F14" s="34">
        <f t="shared" si="0"/>
        <v>7.777777777777778</v>
      </c>
      <c r="G14" s="70">
        <f t="shared" si="1"/>
        <v>46.666666666666664</v>
      </c>
      <c r="H14" s="18"/>
      <c r="I14" s="5"/>
      <c r="J14" s="21"/>
      <c r="K14" s="66">
        <f t="shared" si="2"/>
        <v>3.888888888888889</v>
      </c>
      <c r="L14" s="26"/>
      <c r="M14" s="6"/>
      <c r="N14" s="8"/>
      <c r="O14" s="6"/>
      <c r="P14" s="8"/>
      <c r="Q14" s="6"/>
      <c r="R14" s="8"/>
      <c r="S14" s="6"/>
      <c r="T14" s="8"/>
      <c r="U14" s="6"/>
      <c r="V14" s="8"/>
      <c r="W14" s="6"/>
      <c r="X14" s="8"/>
      <c r="Y14" s="6"/>
      <c r="Z14" s="8"/>
      <c r="AA14" s="6"/>
      <c r="AB14" s="8"/>
      <c r="AC14" s="6"/>
      <c r="AD14" s="8"/>
      <c r="AE14" s="6"/>
      <c r="AF14" s="8"/>
      <c r="AG14" s="6"/>
      <c r="AH14" s="8"/>
      <c r="AI14" s="6"/>
      <c r="AJ14" s="8"/>
      <c r="AK14" s="6"/>
      <c r="AL14" s="8"/>
      <c r="AM14" s="6"/>
      <c r="AN14" s="8"/>
      <c r="AO14" s="6"/>
      <c r="AP14" s="8"/>
      <c r="AQ14" s="6"/>
      <c r="AR14" s="8"/>
      <c r="AS14" s="6"/>
      <c r="AT14" s="8"/>
      <c r="AU14" s="6"/>
      <c r="AV14" s="8"/>
      <c r="AW14" s="6"/>
      <c r="AX14" s="8"/>
      <c r="AY14" s="6"/>
      <c r="AZ14" s="8"/>
      <c r="BA14" s="6"/>
      <c r="BB14" s="8"/>
      <c r="BC14" s="6"/>
      <c r="BD14" s="8"/>
      <c r="BE14" s="6"/>
      <c r="BF14" s="8"/>
      <c r="BG14" s="6"/>
      <c r="BH14" s="8"/>
      <c r="BI14" s="6"/>
      <c r="BJ14" s="8"/>
      <c r="BK14" s="6"/>
      <c r="BL14" s="8"/>
      <c r="BM14" s="6"/>
      <c r="BN14" s="8"/>
      <c r="BO14" s="6"/>
      <c r="BP14" s="8"/>
      <c r="BQ14" s="6"/>
      <c r="BR14" s="8"/>
      <c r="BS14" s="6"/>
      <c r="BT14" s="8"/>
      <c r="BU14" s="6"/>
      <c r="BV14" s="8"/>
      <c r="BW14" s="6"/>
      <c r="BX14" s="8"/>
      <c r="BY14" s="6"/>
      <c r="BZ14" s="8"/>
      <c r="CA14" s="6"/>
      <c r="CB14" s="8"/>
      <c r="CC14" s="6"/>
      <c r="CD14" s="8"/>
      <c r="CE14" s="6"/>
      <c r="CF14" s="8"/>
      <c r="CG14" s="6"/>
      <c r="CH14" s="8"/>
      <c r="CI14" s="6"/>
      <c r="CJ14" s="8"/>
      <c r="CK14" s="6"/>
      <c r="CL14" s="8"/>
      <c r="CM14" s="6"/>
      <c r="CN14" s="8"/>
      <c r="CO14" s="6"/>
      <c r="CP14" s="8"/>
      <c r="CQ14" s="6"/>
      <c r="CR14" s="8"/>
      <c r="CS14" s="6"/>
      <c r="CT14" s="8"/>
      <c r="CU14" s="6"/>
      <c r="CV14" s="8"/>
      <c r="CW14" s="6"/>
      <c r="CX14" s="8"/>
      <c r="CY14" s="6"/>
      <c r="CZ14" s="8"/>
      <c r="DA14" s="6"/>
      <c r="DB14" s="8"/>
      <c r="DC14" s="6"/>
      <c r="DD14" s="8"/>
      <c r="DE14" s="6"/>
      <c r="DF14" s="8"/>
      <c r="DG14" s="6"/>
      <c r="DH14" s="8"/>
      <c r="DI14" s="6"/>
      <c r="DJ14" s="8"/>
      <c r="DK14" s="6"/>
      <c r="DL14" s="8"/>
      <c r="DM14" s="6"/>
      <c r="DN14" s="8"/>
      <c r="DO14" s="6"/>
      <c r="DP14" s="8"/>
      <c r="DQ14" s="6"/>
      <c r="DR14" s="8"/>
      <c r="DS14" s="6"/>
      <c r="DT14" s="8"/>
      <c r="DU14" s="6"/>
      <c r="DV14" s="8"/>
      <c r="DW14" s="6"/>
      <c r="DX14" s="8"/>
      <c r="DY14" s="6"/>
      <c r="DZ14" s="8"/>
      <c r="EA14" s="6"/>
      <c r="EB14" s="8"/>
      <c r="EC14" s="6"/>
      <c r="ED14" s="8"/>
      <c r="EE14" s="6"/>
      <c r="EF14" s="8"/>
      <c r="EG14" s="6"/>
      <c r="EH14" s="8"/>
      <c r="EI14" s="6"/>
      <c r="EJ14" s="8"/>
      <c r="EK14" s="6"/>
      <c r="EL14" s="8"/>
      <c r="EM14" s="6"/>
      <c r="EN14" s="8"/>
      <c r="EO14" s="6"/>
      <c r="EP14" s="8"/>
      <c r="EQ14" s="6"/>
      <c r="ER14" s="8"/>
      <c r="ES14" s="6"/>
      <c r="ET14" s="8"/>
      <c r="EU14" s="6"/>
      <c r="EV14" s="8"/>
      <c r="EW14" s="6"/>
      <c r="EX14" s="8"/>
      <c r="EY14" s="6"/>
      <c r="EZ14" s="8"/>
      <c r="FA14" s="6"/>
      <c r="FB14" s="8"/>
      <c r="FC14" s="6"/>
      <c r="FD14" s="8"/>
      <c r="FE14" s="6"/>
      <c r="FF14" s="8"/>
      <c r="FG14" s="6"/>
      <c r="FH14" s="8"/>
      <c r="FI14" s="6"/>
      <c r="FJ14" s="8"/>
      <c r="FK14" s="6"/>
      <c r="FL14" s="8"/>
      <c r="FM14" s="6"/>
      <c r="FN14" s="8"/>
      <c r="FO14" s="6"/>
      <c r="FP14" s="8"/>
      <c r="FQ14" s="6"/>
      <c r="FR14" s="8"/>
      <c r="FS14" s="6"/>
      <c r="FT14" s="8"/>
      <c r="FU14" s="6"/>
      <c r="FV14" s="8"/>
      <c r="FW14" s="6"/>
      <c r="FX14" s="8"/>
      <c r="FY14" s="6"/>
      <c r="FZ14" s="8"/>
      <c r="GA14" s="6"/>
      <c r="GB14" s="8"/>
      <c r="GC14" s="6"/>
      <c r="GD14" s="8"/>
      <c r="GE14" s="6"/>
      <c r="GF14" s="8"/>
      <c r="GG14" s="6"/>
      <c r="GH14" s="8"/>
      <c r="GI14" s="6"/>
      <c r="GJ14" s="8"/>
      <c r="GK14" s="6"/>
      <c r="GL14" s="8"/>
      <c r="GM14" s="6"/>
      <c r="GN14" s="8"/>
      <c r="GO14" s="6"/>
      <c r="GP14" s="8"/>
      <c r="GQ14" s="6"/>
      <c r="GR14" s="8"/>
      <c r="GS14" s="6"/>
      <c r="GT14" s="8"/>
      <c r="GU14" s="6"/>
      <c r="GV14" s="8"/>
      <c r="GW14" s="6"/>
      <c r="GX14" s="8"/>
      <c r="GY14" s="6"/>
      <c r="GZ14" s="8"/>
      <c r="HA14" s="6"/>
      <c r="HB14" s="8"/>
      <c r="HC14" s="6"/>
      <c r="HD14" s="8"/>
      <c r="HE14" s="6"/>
      <c r="HF14" s="8"/>
      <c r="HG14" s="6"/>
      <c r="HH14" s="8"/>
      <c r="HI14" s="6"/>
      <c r="HJ14" s="8"/>
      <c r="HK14" s="6"/>
      <c r="HL14" s="8"/>
      <c r="HM14" s="6"/>
      <c r="HN14" s="8"/>
      <c r="HO14" s="6"/>
      <c r="HP14" s="8"/>
      <c r="HQ14" s="6"/>
      <c r="HR14" s="8"/>
      <c r="HS14" s="6"/>
      <c r="HT14" s="8"/>
      <c r="HU14" s="6"/>
      <c r="HV14" s="8"/>
      <c r="HW14" s="6"/>
      <c r="HX14" s="8"/>
      <c r="HY14" s="6"/>
      <c r="HZ14" s="8"/>
      <c r="IA14" s="6"/>
      <c r="IB14" s="8"/>
      <c r="IC14" s="6"/>
      <c r="ID14" s="8"/>
      <c r="IE14" s="6"/>
      <c r="IF14" s="8"/>
      <c r="IG14" s="6"/>
      <c r="IH14" s="8"/>
      <c r="II14" s="6"/>
      <c r="IJ14" s="8"/>
      <c r="IK14" s="6"/>
      <c r="IL14" s="8"/>
      <c r="IM14" s="6"/>
      <c r="IN14" s="8"/>
      <c r="IO14" s="6"/>
    </row>
    <row r="15" spans="1:17" s="7" customFormat="1" ht="63" customHeight="1">
      <c r="A15" s="89">
        <f t="shared" si="3"/>
        <v>12</v>
      </c>
      <c r="B15" s="48" t="s">
        <v>15</v>
      </c>
      <c r="C15" s="56">
        <v>15400</v>
      </c>
      <c r="D15" s="95"/>
      <c r="E15" s="35" t="s">
        <v>63</v>
      </c>
      <c r="F15" s="34">
        <f t="shared" si="0"/>
        <v>8.555555555555555</v>
      </c>
      <c r="G15" s="70">
        <f t="shared" si="1"/>
        <v>51.33333333333333</v>
      </c>
      <c r="H15" s="2"/>
      <c r="I15" s="10"/>
      <c r="J15" s="20"/>
      <c r="K15" s="66">
        <f t="shared" si="2"/>
        <v>4.277777777777778</v>
      </c>
      <c r="L15" s="26"/>
      <c r="M15"/>
      <c r="N15"/>
      <c r="O15"/>
      <c r="P15"/>
      <c r="Q15"/>
    </row>
    <row r="16" spans="1:11" ht="53.25" customHeight="1">
      <c r="A16" s="89">
        <f t="shared" si="3"/>
        <v>13</v>
      </c>
      <c r="B16" s="48" t="s">
        <v>30</v>
      </c>
      <c r="C16" s="36">
        <v>120000</v>
      </c>
      <c r="D16" s="95"/>
      <c r="E16" s="35" t="s">
        <v>19</v>
      </c>
      <c r="F16" s="34">
        <f t="shared" si="0"/>
        <v>66.66666666666667</v>
      </c>
      <c r="G16" s="70">
        <f t="shared" si="1"/>
        <v>400</v>
      </c>
      <c r="K16" s="66">
        <f t="shared" si="2"/>
        <v>33.333333333333336</v>
      </c>
    </row>
    <row r="17" spans="1:17" s="7" customFormat="1" ht="57" customHeight="1">
      <c r="A17" s="89">
        <f t="shared" si="3"/>
        <v>14</v>
      </c>
      <c r="B17" s="48" t="s">
        <v>18</v>
      </c>
      <c r="C17" s="56">
        <v>20000</v>
      </c>
      <c r="D17" s="95"/>
      <c r="E17" s="64"/>
      <c r="F17" s="34">
        <f t="shared" si="0"/>
        <v>11.111111111111112</v>
      </c>
      <c r="G17" s="70">
        <f t="shared" si="1"/>
        <v>66.66666666666667</v>
      </c>
      <c r="H17" s="2"/>
      <c r="I17" s="10"/>
      <c r="J17" s="20"/>
      <c r="K17" s="66">
        <f t="shared" si="2"/>
        <v>5.555555555555556</v>
      </c>
      <c r="L17" s="26"/>
      <c r="M17"/>
      <c r="N17"/>
      <c r="O17"/>
      <c r="P17"/>
      <c r="Q17"/>
    </row>
    <row r="18" spans="1:12" ht="60.75" customHeight="1">
      <c r="A18" s="89">
        <f t="shared" si="3"/>
        <v>15</v>
      </c>
      <c r="B18" s="48" t="s">
        <v>5</v>
      </c>
      <c r="C18" s="56">
        <v>16400</v>
      </c>
      <c r="D18" s="95"/>
      <c r="E18" s="35" t="s">
        <v>42</v>
      </c>
      <c r="F18" s="34">
        <f t="shared" si="0"/>
        <v>9.11111111111111</v>
      </c>
      <c r="G18" s="70">
        <f t="shared" si="1"/>
        <v>54.666666666666664</v>
      </c>
      <c r="H18" s="2"/>
      <c r="I18" s="10"/>
      <c r="J18" s="20"/>
      <c r="K18" s="66">
        <f t="shared" si="2"/>
        <v>4.555555555555555</v>
      </c>
      <c r="L18" s="26"/>
    </row>
    <row r="19" spans="1:12" ht="54.75" customHeight="1">
      <c r="A19" s="89">
        <f t="shared" si="3"/>
        <v>16</v>
      </c>
      <c r="B19" s="50" t="s">
        <v>14</v>
      </c>
      <c r="C19" s="58">
        <v>50000</v>
      </c>
      <c r="D19" s="95"/>
      <c r="E19" s="35"/>
      <c r="F19" s="34">
        <f t="shared" si="0"/>
        <v>27.777777777777775</v>
      </c>
      <c r="G19" s="70">
        <f t="shared" si="1"/>
        <v>166.66666666666666</v>
      </c>
      <c r="H19" s="2"/>
      <c r="I19" s="10"/>
      <c r="J19" s="20"/>
      <c r="K19" s="66">
        <f t="shared" si="2"/>
        <v>13.888888888888888</v>
      </c>
      <c r="L19" s="26"/>
    </row>
    <row r="20" spans="1:12" ht="59.25" customHeight="1">
      <c r="A20" s="89">
        <f t="shared" si="3"/>
        <v>17</v>
      </c>
      <c r="B20" s="50"/>
      <c r="C20" s="58"/>
      <c r="D20" s="95"/>
      <c r="E20" s="35"/>
      <c r="F20" s="34">
        <f t="shared" si="0"/>
        <v>0</v>
      </c>
      <c r="G20" s="70">
        <f t="shared" si="1"/>
        <v>0</v>
      </c>
      <c r="H20" s="2"/>
      <c r="I20" s="10"/>
      <c r="J20" s="20"/>
      <c r="K20" s="66">
        <f t="shared" si="2"/>
        <v>0</v>
      </c>
      <c r="L20" s="26"/>
    </row>
    <row r="21" spans="1:12" ht="41.25" customHeight="1" thickBot="1">
      <c r="A21" s="89">
        <f t="shared" si="3"/>
        <v>18</v>
      </c>
      <c r="B21" s="53" t="s">
        <v>6</v>
      </c>
      <c r="C21" s="54">
        <v>14200</v>
      </c>
      <c r="D21" s="98"/>
      <c r="E21" s="55" t="s">
        <v>13</v>
      </c>
      <c r="F21" s="34">
        <f t="shared" si="0"/>
        <v>7.888888888888889</v>
      </c>
      <c r="G21" s="70">
        <f t="shared" si="1"/>
        <v>47.333333333333336</v>
      </c>
      <c r="H21" s="10"/>
      <c r="I21" s="10"/>
      <c r="J21" s="20"/>
      <c r="K21" s="66">
        <f t="shared" si="2"/>
        <v>3.9444444444444446</v>
      </c>
      <c r="L21" s="26"/>
    </row>
    <row r="22" spans="1:12" ht="41.25" customHeight="1">
      <c r="A22" s="93"/>
      <c r="B22" s="219"/>
      <c r="C22" s="220"/>
      <c r="D22" s="106"/>
      <c r="E22" s="221"/>
      <c r="F22" s="44"/>
      <c r="G22" s="222"/>
      <c r="H22" s="45"/>
      <c r="I22" s="45"/>
      <c r="J22" s="46"/>
      <c r="K22" s="66"/>
      <c r="L22" s="26"/>
    </row>
    <row r="23" spans="1:12" ht="46.5" customHeight="1" thickBot="1">
      <c r="A23" s="90"/>
      <c r="B23" s="32" t="s">
        <v>2</v>
      </c>
      <c r="C23" s="73">
        <f>SUM(C4:C21)</f>
        <v>840067.6</v>
      </c>
      <c r="D23" s="100"/>
      <c r="E23" s="246"/>
      <c r="F23" s="33"/>
      <c r="G23" s="205">
        <f>C23/300</f>
        <v>2800.2253333333333</v>
      </c>
      <c r="H23" s="14"/>
      <c r="I23" s="14"/>
      <c r="J23" s="22"/>
      <c r="K23" s="72"/>
      <c r="L23" s="27"/>
    </row>
    <row r="24" spans="1:12" ht="32.25" customHeight="1" thickBot="1">
      <c r="A24" s="112"/>
      <c r="B24" s="113"/>
      <c r="C24" s="114"/>
      <c r="D24" s="114"/>
      <c r="E24" s="115"/>
      <c r="F24" s="116"/>
      <c r="G24" s="107"/>
      <c r="H24" s="108"/>
      <c r="I24" s="109"/>
      <c r="J24" s="110"/>
      <c r="K24" s="111"/>
      <c r="L24" s="11"/>
    </row>
    <row r="25" spans="1:12" ht="36" customHeight="1">
      <c r="A25" s="90"/>
      <c r="B25" s="261" t="s">
        <v>9</v>
      </c>
      <c r="C25" s="261"/>
      <c r="D25" s="261"/>
      <c r="E25" s="262"/>
      <c r="F25" s="223" t="s">
        <v>7</v>
      </c>
      <c r="G25" s="223" t="s">
        <v>4</v>
      </c>
      <c r="H25" s="224"/>
      <c r="I25" s="225"/>
      <c r="J25" s="226"/>
      <c r="K25" s="227" t="s">
        <v>21</v>
      </c>
      <c r="L25" s="25"/>
    </row>
    <row r="26" spans="1:12" ht="55.5" customHeight="1">
      <c r="A26" s="89">
        <v>1</v>
      </c>
      <c r="B26" s="51"/>
      <c r="C26" s="34"/>
      <c r="D26" s="101"/>
      <c r="E26" s="30"/>
      <c r="F26" s="34">
        <f aca="true" t="shared" si="4" ref="F26:F45">C26/300/6</f>
        <v>0</v>
      </c>
      <c r="G26" s="69">
        <f>6*F26</f>
        <v>0</v>
      </c>
      <c r="H26" s="15"/>
      <c r="I26" s="16"/>
      <c r="J26" s="23"/>
      <c r="K26" s="67">
        <f aca="true" t="shared" si="5" ref="K26:K32">G26/12</f>
        <v>0</v>
      </c>
      <c r="L26" s="25"/>
    </row>
    <row r="27" spans="1:12" ht="39.75" customHeight="1">
      <c r="A27" s="89">
        <v>2</v>
      </c>
      <c r="B27" s="51" t="s">
        <v>29</v>
      </c>
      <c r="C27" s="34">
        <f>800*183</f>
        <v>146400</v>
      </c>
      <c r="D27" s="101"/>
      <c r="E27" s="30" t="s">
        <v>72</v>
      </c>
      <c r="F27" s="34">
        <f t="shared" si="4"/>
        <v>81.33333333333333</v>
      </c>
      <c r="G27" s="69">
        <f>6*F27</f>
        <v>488</v>
      </c>
      <c r="H27" s="15"/>
      <c r="I27" s="16"/>
      <c r="J27" s="23"/>
      <c r="K27" s="67">
        <f t="shared" si="5"/>
        <v>40.666666666666664</v>
      </c>
      <c r="L27" s="25"/>
    </row>
    <row r="28" spans="1:12" ht="41.25" customHeight="1">
      <c r="A28" s="89">
        <v>3</v>
      </c>
      <c r="B28" s="52" t="s">
        <v>48</v>
      </c>
      <c r="C28" s="36">
        <v>18000</v>
      </c>
      <c r="D28" s="102"/>
      <c r="E28" s="30" t="s">
        <v>55</v>
      </c>
      <c r="F28" s="34">
        <f t="shared" si="4"/>
        <v>10</v>
      </c>
      <c r="G28" s="70">
        <f>F28*6</f>
        <v>60</v>
      </c>
      <c r="H28" s="17"/>
      <c r="I28" s="17"/>
      <c r="J28" s="24"/>
      <c r="K28" s="67">
        <f t="shared" si="5"/>
        <v>5</v>
      </c>
      <c r="L28" s="28"/>
    </row>
    <row r="29" spans="1:12" ht="58.5" customHeight="1">
      <c r="A29" s="89">
        <v>4</v>
      </c>
      <c r="B29" s="47" t="s">
        <v>31</v>
      </c>
      <c r="C29" s="60">
        <v>17600</v>
      </c>
      <c r="D29" s="103"/>
      <c r="E29" s="63"/>
      <c r="F29" s="34">
        <f t="shared" si="4"/>
        <v>9.777777777777777</v>
      </c>
      <c r="G29" s="70">
        <f>F29*6</f>
        <v>58.66666666666666</v>
      </c>
      <c r="H29" s="17"/>
      <c r="I29" s="17"/>
      <c r="J29" s="24"/>
      <c r="K29" s="67">
        <f t="shared" si="5"/>
        <v>4.888888888888888</v>
      </c>
      <c r="L29" s="28"/>
    </row>
    <row r="30" spans="1:12" ht="48.75" customHeight="1">
      <c r="A30" s="89">
        <v>5</v>
      </c>
      <c r="B30" s="52" t="s">
        <v>28</v>
      </c>
      <c r="C30" s="34">
        <v>15000</v>
      </c>
      <c r="D30" s="104"/>
      <c r="E30" s="30" t="s">
        <v>40</v>
      </c>
      <c r="F30" s="34">
        <f t="shared" si="4"/>
        <v>8.333333333333334</v>
      </c>
      <c r="G30" s="70">
        <f>F30*6</f>
        <v>50</v>
      </c>
      <c r="H30" s="17"/>
      <c r="I30" s="17"/>
      <c r="J30" s="24"/>
      <c r="K30" s="67">
        <f t="shared" si="5"/>
        <v>4.166666666666667</v>
      </c>
      <c r="L30" s="28"/>
    </row>
    <row r="31" spans="1:12" ht="42.75" customHeight="1">
      <c r="A31" s="89">
        <v>6</v>
      </c>
      <c r="B31" s="51"/>
      <c r="C31" s="36"/>
      <c r="D31" s="105"/>
      <c r="E31" s="30"/>
      <c r="F31" s="34">
        <f t="shared" si="4"/>
        <v>0</v>
      </c>
      <c r="G31" s="70">
        <f>F31*6</f>
        <v>0</v>
      </c>
      <c r="H31" s="28"/>
      <c r="I31" s="28"/>
      <c r="J31" s="28"/>
      <c r="K31" s="67">
        <f t="shared" si="5"/>
        <v>0</v>
      </c>
      <c r="L31" s="28"/>
    </row>
    <row r="32" spans="1:11" ht="47.25" customHeight="1">
      <c r="A32" s="89">
        <v>7</v>
      </c>
      <c r="B32" s="48"/>
      <c r="C32" s="56"/>
      <c r="D32" s="97"/>
      <c r="E32" s="30"/>
      <c r="F32" s="34">
        <f t="shared" si="4"/>
        <v>0</v>
      </c>
      <c r="G32" s="70">
        <f>F32*6</f>
        <v>0</v>
      </c>
      <c r="K32" s="67">
        <f t="shared" si="5"/>
        <v>0</v>
      </c>
    </row>
    <row r="33" spans="1:12" ht="43.5" customHeight="1">
      <c r="A33" s="89">
        <v>8</v>
      </c>
      <c r="B33" s="51" t="s">
        <v>49</v>
      </c>
      <c r="C33" s="56">
        <v>60000</v>
      </c>
      <c r="D33" s="106"/>
      <c r="E33" s="35"/>
      <c r="F33" s="34">
        <f t="shared" si="4"/>
        <v>33.333333333333336</v>
      </c>
      <c r="G33" s="70">
        <f aca="true" t="shared" si="6" ref="G33:G45">F33*6</f>
        <v>200</v>
      </c>
      <c r="H33" s="17"/>
      <c r="I33" s="17"/>
      <c r="J33" s="24"/>
      <c r="K33" s="67">
        <f aca="true" t="shared" si="7" ref="K33:K51">G33/12</f>
        <v>16.666666666666668</v>
      </c>
      <c r="L33" s="28"/>
    </row>
    <row r="34" spans="1:12" ht="51" customHeight="1">
      <c r="A34" s="89">
        <v>9</v>
      </c>
      <c r="B34" s="48" t="s">
        <v>41</v>
      </c>
      <c r="C34" s="36">
        <f>60000+18000</f>
        <v>78000</v>
      </c>
      <c r="D34" s="106"/>
      <c r="E34" s="64" t="s">
        <v>73</v>
      </c>
      <c r="F34" s="34">
        <f t="shared" si="4"/>
        <v>43.333333333333336</v>
      </c>
      <c r="G34" s="70">
        <f t="shared" si="6"/>
        <v>260</v>
      </c>
      <c r="H34" s="17"/>
      <c r="I34" s="17"/>
      <c r="J34" s="24"/>
      <c r="K34" s="67">
        <f t="shared" si="7"/>
        <v>21.666666666666668</v>
      </c>
      <c r="L34" s="28"/>
    </row>
    <row r="35" spans="1:12" ht="57" customHeight="1">
      <c r="A35" s="89">
        <v>10</v>
      </c>
      <c r="B35" s="48" t="s">
        <v>18</v>
      </c>
      <c r="C35" s="56">
        <v>10000</v>
      </c>
      <c r="D35" s="95"/>
      <c r="E35" s="64" t="s">
        <v>32</v>
      </c>
      <c r="F35" s="34">
        <f t="shared" si="4"/>
        <v>5.555555555555556</v>
      </c>
      <c r="G35" s="70">
        <f t="shared" si="6"/>
        <v>33.333333333333336</v>
      </c>
      <c r="H35" s="17"/>
      <c r="I35" s="17"/>
      <c r="J35" s="24"/>
      <c r="K35" s="67">
        <f t="shared" si="7"/>
        <v>2.777777777777778</v>
      </c>
      <c r="L35" s="28"/>
    </row>
    <row r="36" spans="1:12" ht="57" customHeight="1">
      <c r="A36" s="89">
        <v>11</v>
      </c>
      <c r="B36" s="47" t="s">
        <v>1</v>
      </c>
      <c r="C36" s="36">
        <v>15000</v>
      </c>
      <c r="D36" s="99"/>
      <c r="E36" s="30" t="s">
        <v>22</v>
      </c>
      <c r="F36" s="34">
        <f>C36/300/6</f>
        <v>8.333333333333334</v>
      </c>
      <c r="G36" s="70">
        <f t="shared" si="6"/>
        <v>50</v>
      </c>
      <c r="H36" s="17"/>
      <c r="I36" s="17"/>
      <c r="J36" s="17"/>
      <c r="K36" s="67">
        <f t="shared" si="7"/>
        <v>4.166666666666667</v>
      </c>
      <c r="L36" s="28"/>
    </row>
    <row r="37" spans="1:12" ht="57" customHeight="1">
      <c r="A37" s="199"/>
      <c r="B37" s="200"/>
      <c r="C37" s="201"/>
      <c r="D37" s="106"/>
      <c r="E37" s="202"/>
      <c r="F37" s="82"/>
      <c r="G37" s="247">
        <f>SUM(G26:G36)</f>
        <v>1199.9999999999998</v>
      </c>
      <c r="H37" s="83"/>
      <c r="I37" s="83"/>
      <c r="J37" s="83"/>
      <c r="K37" s="84">
        <f t="shared" si="7"/>
        <v>99.99999999999999</v>
      </c>
      <c r="L37" s="28"/>
    </row>
    <row r="38" spans="1:12" ht="43.5" customHeight="1">
      <c r="A38" s="79"/>
      <c r="B38" s="85"/>
      <c r="C38" s="80"/>
      <c r="D38" s="37"/>
      <c r="E38" s="81"/>
      <c r="F38" s="82"/>
      <c r="G38" s="228"/>
      <c r="H38" s="83"/>
      <c r="I38" s="83"/>
      <c r="J38" s="83"/>
      <c r="K38" s="84"/>
      <c r="L38" s="28"/>
    </row>
    <row r="39" spans="1:12" ht="43.5" customHeight="1">
      <c r="A39" s="248"/>
      <c r="B39" s="249" t="s">
        <v>36</v>
      </c>
      <c r="C39" s="250"/>
      <c r="D39" s="106"/>
      <c r="E39" s="251" t="s">
        <v>37</v>
      </c>
      <c r="F39" s="252"/>
      <c r="G39" s="253">
        <f>G23+G37</f>
        <v>4000.225333333333</v>
      </c>
      <c r="H39" s="254"/>
      <c r="I39" s="254"/>
      <c r="J39" s="254"/>
      <c r="K39" s="255"/>
      <c r="L39" s="28"/>
    </row>
    <row r="40" spans="1:12" ht="44.25" customHeight="1">
      <c r="A40" s="263" t="s">
        <v>69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5"/>
      <c r="L40" s="28"/>
    </row>
    <row r="41" spans="1:12" ht="54.75" customHeight="1" hidden="1">
      <c r="A41" s="39"/>
      <c r="C41" s="56"/>
      <c r="D41" s="38"/>
      <c r="E41" s="63"/>
      <c r="F41" s="34">
        <f t="shared" si="4"/>
        <v>0</v>
      </c>
      <c r="G41" s="70">
        <f t="shared" si="6"/>
        <v>0</v>
      </c>
      <c r="H41" s="17"/>
      <c r="I41" s="17"/>
      <c r="J41" s="24"/>
      <c r="K41" s="67">
        <f t="shared" si="7"/>
        <v>0</v>
      </c>
      <c r="L41" s="28"/>
    </row>
    <row r="42" spans="1:11" ht="44.25" customHeight="1" hidden="1">
      <c r="A42" s="59"/>
      <c r="C42" s="60"/>
      <c r="F42" s="34">
        <f t="shared" si="4"/>
        <v>0</v>
      </c>
      <c r="G42" s="70">
        <f t="shared" si="6"/>
        <v>0</v>
      </c>
      <c r="K42" s="67">
        <f t="shared" si="7"/>
        <v>0</v>
      </c>
    </row>
    <row r="43" spans="1:11" ht="44.25" customHeight="1" hidden="1">
      <c r="A43" s="59"/>
      <c r="C43" s="60"/>
      <c r="E43" s="30"/>
      <c r="F43" s="34">
        <f t="shared" si="4"/>
        <v>0</v>
      </c>
      <c r="G43" s="70">
        <f t="shared" si="6"/>
        <v>0</v>
      </c>
      <c r="K43" s="67">
        <f t="shared" si="7"/>
        <v>0</v>
      </c>
    </row>
    <row r="44" spans="1:11" ht="57.75" customHeight="1">
      <c r="A44" s="204">
        <v>1</v>
      </c>
      <c r="B44" s="91"/>
      <c r="C44" s="60"/>
      <c r="D44" s="97"/>
      <c r="E44" s="92"/>
      <c r="F44" s="34">
        <f t="shared" si="4"/>
        <v>0</v>
      </c>
      <c r="G44" s="70">
        <f t="shared" si="6"/>
        <v>0</v>
      </c>
      <c r="K44" s="67">
        <f t="shared" si="7"/>
        <v>0</v>
      </c>
    </row>
    <row r="45" spans="1:11" ht="80.25" customHeight="1">
      <c r="A45" s="204">
        <f>1+A44</f>
        <v>2</v>
      </c>
      <c r="B45" s="52" t="s">
        <v>26</v>
      </c>
      <c r="C45" s="60">
        <v>74000</v>
      </c>
      <c r="D45" s="97"/>
      <c r="E45" s="63" t="s">
        <v>76</v>
      </c>
      <c r="F45" s="34">
        <f t="shared" si="4"/>
        <v>41.11111111111111</v>
      </c>
      <c r="G45" s="70">
        <f t="shared" si="6"/>
        <v>246.66666666666663</v>
      </c>
      <c r="K45" s="67">
        <f t="shared" si="7"/>
        <v>20.555555555555554</v>
      </c>
    </row>
    <row r="46" spans="1:11" ht="44.25" customHeight="1">
      <c r="A46" s="204">
        <f aca="true" t="shared" si="8" ref="A46:A51">1+A45</f>
        <v>3</v>
      </c>
      <c r="B46" s="78" t="s">
        <v>23</v>
      </c>
      <c r="C46" s="34">
        <v>50000</v>
      </c>
      <c r="D46" s="101"/>
      <c r="E46" s="30" t="s">
        <v>44</v>
      </c>
      <c r="F46" s="34">
        <f aca="true" t="shared" si="9" ref="F46:F51">C46/300/6</f>
        <v>27.777777777777775</v>
      </c>
      <c r="G46" s="69">
        <f>6*F46</f>
        <v>166.66666666666666</v>
      </c>
      <c r="K46" s="67">
        <f t="shared" si="7"/>
        <v>13.888888888888888</v>
      </c>
    </row>
    <row r="47" spans="1:11" ht="62.25" customHeight="1">
      <c r="A47" s="204">
        <f t="shared" si="8"/>
        <v>4</v>
      </c>
      <c r="B47" s="78" t="s">
        <v>77</v>
      </c>
      <c r="C47" s="34">
        <f>47000</f>
        <v>47000</v>
      </c>
      <c r="D47" s="101"/>
      <c r="E47" s="87"/>
      <c r="F47" s="34">
        <f t="shared" si="9"/>
        <v>26.11111111111111</v>
      </c>
      <c r="G47" s="69">
        <f>6*F47</f>
        <v>156.66666666666666</v>
      </c>
      <c r="K47" s="67">
        <f t="shared" si="7"/>
        <v>13.055555555555555</v>
      </c>
    </row>
    <row r="48" spans="1:11" ht="75.75" customHeight="1">
      <c r="A48" s="204">
        <f t="shared" si="8"/>
        <v>5</v>
      </c>
      <c r="B48" s="51" t="s">
        <v>74</v>
      </c>
      <c r="C48" s="36">
        <v>150000</v>
      </c>
      <c r="D48" s="102"/>
      <c r="E48" s="63" t="s">
        <v>43</v>
      </c>
      <c r="F48" s="34">
        <f t="shared" si="9"/>
        <v>83.33333333333333</v>
      </c>
      <c r="G48" s="70">
        <f>F48*6</f>
        <v>500</v>
      </c>
      <c r="K48" s="67">
        <f t="shared" si="7"/>
        <v>41.666666666666664</v>
      </c>
    </row>
    <row r="49" spans="1:11" ht="65.25" customHeight="1">
      <c r="A49" s="204">
        <f t="shared" si="8"/>
        <v>6</v>
      </c>
      <c r="B49" s="78" t="s">
        <v>24</v>
      </c>
      <c r="C49" s="60">
        <f>6*17000</f>
        <v>102000</v>
      </c>
      <c r="D49" s="103"/>
      <c r="E49" s="63" t="s">
        <v>75</v>
      </c>
      <c r="F49" s="34">
        <f t="shared" si="9"/>
        <v>56.666666666666664</v>
      </c>
      <c r="G49" s="70">
        <f>F49*6</f>
        <v>340</v>
      </c>
      <c r="K49" s="67">
        <f t="shared" si="7"/>
        <v>28.333333333333332</v>
      </c>
    </row>
    <row r="50" spans="1:11" ht="60.75" customHeight="1">
      <c r="A50" s="204">
        <f t="shared" si="8"/>
        <v>7</v>
      </c>
      <c r="B50" s="78"/>
      <c r="C50" s="203"/>
      <c r="D50" s="104"/>
      <c r="E50" s="63"/>
      <c r="F50" s="34">
        <f t="shared" si="9"/>
        <v>0</v>
      </c>
      <c r="G50" s="70">
        <f>F50*6</f>
        <v>0</v>
      </c>
      <c r="K50" s="67">
        <f t="shared" si="7"/>
        <v>0</v>
      </c>
    </row>
    <row r="51" spans="1:11" ht="54.75" customHeight="1">
      <c r="A51" s="204">
        <f t="shared" si="8"/>
        <v>8</v>
      </c>
      <c r="B51" s="48" t="s">
        <v>25</v>
      </c>
      <c r="C51" s="88">
        <v>27000</v>
      </c>
      <c r="D51" s="97"/>
      <c r="E51" s="63" t="s">
        <v>45</v>
      </c>
      <c r="F51" s="34">
        <f t="shared" si="9"/>
        <v>15</v>
      </c>
      <c r="G51" s="70">
        <f>F51*6</f>
        <v>90</v>
      </c>
      <c r="K51" s="67">
        <f t="shared" si="7"/>
        <v>7.5</v>
      </c>
    </row>
    <row r="52" spans="2:12" ht="28.5" customHeight="1" thickBot="1">
      <c r="B52" s="40"/>
      <c r="C52" s="74"/>
      <c r="D52" s="31"/>
      <c r="F52" s="61"/>
      <c r="G52" s="239"/>
      <c r="H52" s="8"/>
      <c r="I52" s="1"/>
      <c r="J52" s="9"/>
      <c r="K52" s="68"/>
      <c r="L52" s="7"/>
    </row>
    <row r="53" spans="2:12" ht="51.75" customHeight="1" thickBot="1">
      <c r="B53" s="1"/>
      <c r="C53" s="76"/>
      <c r="D53" s="4"/>
      <c r="E53" s="237" t="s">
        <v>57</v>
      </c>
      <c r="F53" s="238"/>
      <c r="G53" s="240">
        <f>SUM(G44:G52)</f>
        <v>1500</v>
      </c>
      <c r="H53" s="4"/>
      <c r="I53" s="4"/>
      <c r="J53" s="7"/>
      <c r="K53" s="71"/>
      <c r="L53" s="7"/>
    </row>
    <row r="54" spans="2:10" ht="4.5" customHeight="1" thickBot="1">
      <c r="B54" s="3"/>
      <c r="C54" s="38"/>
      <c r="D54" s="3"/>
      <c r="E54" s="3"/>
      <c r="F54" s="4"/>
      <c r="G54" s="77"/>
      <c r="H54" s="4"/>
      <c r="I54" s="4"/>
      <c r="J54" s="7"/>
    </row>
    <row r="55" spans="1:11" ht="57" customHeight="1" thickBot="1">
      <c r="A55" s="271"/>
      <c r="B55" s="271"/>
      <c r="C55" s="271"/>
      <c r="D55" s="242"/>
      <c r="E55" s="243" t="s">
        <v>67</v>
      </c>
      <c r="F55" s="244"/>
      <c r="G55" s="245">
        <f>G53+G39</f>
        <v>5500.225333333333</v>
      </c>
      <c r="H55" s="117"/>
      <c r="I55" s="229"/>
      <c r="J55" s="229"/>
      <c r="K55" s="230" t="s">
        <v>4</v>
      </c>
    </row>
    <row r="56" spans="1:9" ht="14.25" customHeight="1" thickBot="1">
      <c r="A56" s="195"/>
      <c r="B56" s="196"/>
      <c r="C56" s="196"/>
      <c r="D56" s="196"/>
      <c r="E56" s="197"/>
      <c r="F56" s="3"/>
      <c r="G56" s="3"/>
      <c r="H56" s="3"/>
      <c r="I56" s="3"/>
    </row>
    <row r="57" spans="2:9" ht="15" hidden="1">
      <c r="B57" s="3"/>
      <c r="C57" s="3"/>
      <c r="D57" s="3"/>
      <c r="E57" s="3"/>
      <c r="F57" s="3"/>
      <c r="G57" s="3"/>
      <c r="H57" s="3"/>
      <c r="I57" s="3"/>
    </row>
    <row r="58" spans="2:5" ht="35.25" customHeight="1">
      <c r="B58" s="41"/>
      <c r="E58" s="75"/>
    </row>
    <row r="59" spans="1:11" ht="51.75" customHeight="1">
      <c r="A59" s="193"/>
      <c r="B59" s="266" t="s">
        <v>68</v>
      </c>
      <c r="C59" s="266"/>
      <c r="D59" s="266"/>
      <c r="E59" s="266"/>
      <c r="F59" s="266"/>
      <c r="G59" s="266"/>
      <c r="H59" s="266"/>
      <c r="I59" s="266"/>
      <c r="J59" s="193"/>
      <c r="K59" s="194"/>
    </row>
    <row r="60" spans="1:11" ht="72.75" customHeight="1">
      <c r="A60" s="193"/>
      <c r="B60" s="266"/>
      <c r="C60" s="266"/>
      <c r="D60" s="266"/>
      <c r="E60" s="266"/>
      <c r="F60" s="266"/>
      <c r="G60" s="266"/>
      <c r="H60" s="266"/>
      <c r="I60" s="266"/>
      <c r="J60" s="193"/>
      <c r="K60" s="194"/>
    </row>
    <row r="61" spans="1:11" ht="60">
      <c r="A61" s="117"/>
      <c r="B61" s="267" t="s">
        <v>8</v>
      </c>
      <c r="C61" s="267"/>
      <c r="D61" s="267"/>
      <c r="E61" s="268"/>
      <c r="F61" s="212" t="s">
        <v>7</v>
      </c>
      <c r="G61" s="212" t="s">
        <v>4</v>
      </c>
      <c r="H61" s="231"/>
      <c r="I61" s="232"/>
      <c r="J61" s="233"/>
      <c r="K61" s="234" t="s">
        <v>21</v>
      </c>
    </row>
    <row r="62" spans="1:11" ht="44.25">
      <c r="A62" s="118">
        <v>1</v>
      </c>
      <c r="B62" s="119" t="s">
        <v>62</v>
      </c>
      <c r="C62" s="120">
        <f>(8000+8000)*12+(8000+8000)*12*0.342</f>
        <v>257664</v>
      </c>
      <c r="D62" s="206"/>
      <c r="E62" s="121" t="s">
        <v>70</v>
      </c>
      <c r="F62" s="120">
        <f aca="true" t="shared" si="10" ref="F62:F76">C62/300/6</f>
        <v>143.14666666666668</v>
      </c>
      <c r="G62" s="122">
        <f>F62*6</f>
        <v>858.8800000000001</v>
      </c>
      <c r="H62" s="123"/>
      <c r="I62" s="123"/>
      <c r="J62" s="124"/>
      <c r="K62" s="125">
        <f>G62/12</f>
        <v>71.57333333333334</v>
      </c>
    </row>
    <row r="63" spans="1:11" ht="44.25">
      <c r="A63" s="118">
        <f>1+A62</f>
        <v>2</v>
      </c>
      <c r="B63" s="119" t="s">
        <v>34</v>
      </c>
      <c r="C63" s="127">
        <v>5600</v>
      </c>
      <c r="D63" s="207"/>
      <c r="E63" s="128" t="s">
        <v>46</v>
      </c>
      <c r="F63" s="129">
        <f t="shared" si="10"/>
        <v>3.111111111111111</v>
      </c>
      <c r="G63" s="122">
        <f aca="true" t="shared" si="11" ref="G63:G76">F63*6</f>
        <v>18.666666666666668</v>
      </c>
      <c r="H63" s="123"/>
      <c r="I63" s="123"/>
      <c r="J63" s="124"/>
      <c r="K63" s="125">
        <f aca="true" t="shared" si="12" ref="K63:K76">G63/12</f>
        <v>1.5555555555555556</v>
      </c>
    </row>
    <row r="64" spans="1:11" ht="44.25">
      <c r="A64" s="118">
        <f aca="true" t="shared" si="13" ref="A64:A76">1+A63</f>
        <v>3</v>
      </c>
      <c r="B64" s="119" t="s">
        <v>0</v>
      </c>
      <c r="C64" s="130">
        <v>36000</v>
      </c>
      <c r="D64" s="131"/>
      <c r="E64" s="132" t="s">
        <v>39</v>
      </c>
      <c r="F64" s="120">
        <f t="shared" si="10"/>
        <v>20</v>
      </c>
      <c r="G64" s="122">
        <f t="shared" si="11"/>
        <v>120</v>
      </c>
      <c r="H64" s="133"/>
      <c r="I64" s="123"/>
      <c r="J64" s="124"/>
      <c r="K64" s="125">
        <f t="shared" si="12"/>
        <v>10</v>
      </c>
    </row>
    <row r="65" spans="1:11" ht="44.25">
      <c r="A65" s="118">
        <f t="shared" si="13"/>
        <v>4</v>
      </c>
      <c r="B65" s="126" t="s">
        <v>12</v>
      </c>
      <c r="C65" s="130">
        <v>30000</v>
      </c>
      <c r="D65" s="208"/>
      <c r="E65" s="121"/>
      <c r="F65" s="120">
        <f t="shared" si="10"/>
        <v>16.666666666666668</v>
      </c>
      <c r="G65" s="122">
        <f t="shared" si="11"/>
        <v>100</v>
      </c>
      <c r="H65" s="134"/>
      <c r="I65" s="135"/>
      <c r="J65" s="136"/>
      <c r="K65" s="125">
        <f t="shared" si="12"/>
        <v>8.333333333333334</v>
      </c>
    </row>
    <row r="66" spans="1:11" ht="44.25">
      <c r="A66" s="118">
        <f t="shared" si="13"/>
        <v>5</v>
      </c>
      <c r="B66" s="126" t="s">
        <v>11</v>
      </c>
      <c r="C66" s="130">
        <v>4000</v>
      </c>
      <c r="D66" s="208"/>
      <c r="E66" s="121" t="s">
        <v>10</v>
      </c>
      <c r="F66" s="120">
        <f t="shared" si="10"/>
        <v>2.2222222222222223</v>
      </c>
      <c r="G66" s="122">
        <f t="shared" si="11"/>
        <v>13.333333333333334</v>
      </c>
      <c r="H66" s="134"/>
      <c r="I66" s="135"/>
      <c r="J66" s="136"/>
      <c r="K66" s="125">
        <f t="shared" si="12"/>
        <v>1.1111111111111112</v>
      </c>
    </row>
    <row r="67" spans="1:11" ht="44.25">
      <c r="A67" s="118">
        <f t="shared" si="13"/>
        <v>6</v>
      </c>
      <c r="B67" s="126" t="s">
        <v>15</v>
      </c>
      <c r="C67" s="130">
        <v>12000</v>
      </c>
      <c r="D67" s="131"/>
      <c r="E67" s="121" t="s">
        <v>52</v>
      </c>
      <c r="F67" s="120">
        <f t="shared" si="10"/>
        <v>6.666666666666667</v>
      </c>
      <c r="G67" s="122">
        <f t="shared" si="11"/>
        <v>40</v>
      </c>
      <c r="H67" s="133"/>
      <c r="I67" s="123"/>
      <c r="J67" s="124"/>
      <c r="K67" s="125">
        <f t="shared" si="12"/>
        <v>3.3333333333333335</v>
      </c>
    </row>
    <row r="68" spans="1:11" ht="44.25">
      <c r="A68" s="118">
        <f t="shared" si="13"/>
        <v>7</v>
      </c>
      <c r="B68" s="137" t="s">
        <v>17</v>
      </c>
      <c r="C68" s="138">
        <v>6000</v>
      </c>
      <c r="D68" s="117"/>
      <c r="E68" s="139" t="s">
        <v>51</v>
      </c>
      <c r="F68" s="140">
        <f t="shared" si="10"/>
        <v>3.3333333333333335</v>
      </c>
      <c r="G68" s="122">
        <f t="shared" si="11"/>
        <v>20</v>
      </c>
      <c r="H68" s="117"/>
      <c r="I68" s="117"/>
      <c r="J68" s="117"/>
      <c r="K68" s="125">
        <f t="shared" si="12"/>
        <v>1.6666666666666667</v>
      </c>
    </row>
    <row r="69" spans="1:11" ht="2.25" customHeight="1">
      <c r="A69" s="118">
        <f t="shared" si="13"/>
        <v>8</v>
      </c>
      <c r="B69" s="126"/>
      <c r="C69" s="130"/>
      <c r="D69" s="131"/>
      <c r="E69" s="141"/>
      <c r="F69" s="120">
        <f t="shared" si="10"/>
        <v>0</v>
      </c>
      <c r="G69" s="122">
        <f t="shared" si="11"/>
        <v>0</v>
      </c>
      <c r="H69" s="133"/>
      <c r="I69" s="123"/>
      <c r="J69" s="124"/>
      <c r="K69" s="125">
        <f t="shared" si="12"/>
        <v>0</v>
      </c>
    </row>
    <row r="70" spans="1:11" ht="44.25">
      <c r="A70" s="118">
        <v>8</v>
      </c>
      <c r="B70" s="126" t="s">
        <v>5</v>
      </c>
      <c r="C70" s="130">
        <v>12000</v>
      </c>
      <c r="D70" s="131"/>
      <c r="E70" s="121" t="s">
        <v>66</v>
      </c>
      <c r="F70" s="120">
        <f t="shared" si="10"/>
        <v>6.666666666666667</v>
      </c>
      <c r="G70" s="122">
        <f t="shared" si="11"/>
        <v>40</v>
      </c>
      <c r="H70" s="133"/>
      <c r="I70" s="123"/>
      <c r="J70" s="124"/>
      <c r="K70" s="125">
        <f t="shared" si="12"/>
        <v>3.3333333333333335</v>
      </c>
    </row>
    <row r="71" spans="1:11" ht="55.5">
      <c r="A71" s="118">
        <f t="shared" si="13"/>
        <v>9</v>
      </c>
      <c r="B71" s="126" t="s">
        <v>14</v>
      </c>
      <c r="C71" s="130">
        <v>70000</v>
      </c>
      <c r="D71" s="131"/>
      <c r="E71" s="121"/>
      <c r="F71" s="120">
        <f t="shared" si="10"/>
        <v>38.88888888888889</v>
      </c>
      <c r="G71" s="122">
        <f t="shared" si="11"/>
        <v>233.33333333333337</v>
      </c>
      <c r="H71" s="133"/>
      <c r="I71" s="123"/>
      <c r="J71" s="124"/>
      <c r="K71" s="125">
        <f t="shared" si="12"/>
        <v>19.444444444444446</v>
      </c>
    </row>
    <row r="72" spans="1:11" ht="44.25">
      <c r="A72" s="118">
        <f t="shared" si="13"/>
        <v>10</v>
      </c>
      <c r="B72" s="126" t="s">
        <v>35</v>
      </c>
      <c r="C72" s="130">
        <v>50000</v>
      </c>
      <c r="D72" s="131"/>
      <c r="E72" s="121" t="s">
        <v>38</v>
      </c>
      <c r="F72" s="120">
        <f t="shared" si="10"/>
        <v>27.777777777777775</v>
      </c>
      <c r="G72" s="122">
        <f t="shared" si="11"/>
        <v>166.66666666666666</v>
      </c>
      <c r="H72" s="133"/>
      <c r="I72" s="123"/>
      <c r="J72" s="124"/>
      <c r="K72" s="125">
        <f t="shared" si="12"/>
        <v>13.888888888888888</v>
      </c>
    </row>
    <row r="73" spans="1:11" ht="55.5">
      <c r="A73" s="118">
        <f t="shared" si="13"/>
        <v>11</v>
      </c>
      <c r="B73" s="126" t="s">
        <v>30</v>
      </c>
      <c r="C73" s="142">
        <v>99250</v>
      </c>
      <c r="D73" s="131"/>
      <c r="E73" s="121" t="s">
        <v>64</v>
      </c>
      <c r="F73" s="120">
        <f t="shared" si="10"/>
        <v>55.138888888888886</v>
      </c>
      <c r="G73" s="122">
        <f t="shared" si="11"/>
        <v>330.8333333333333</v>
      </c>
      <c r="H73" s="123"/>
      <c r="I73" s="123"/>
      <c r="J73" s="124"/>
      <c r="K73" s="125">
        <f t="shared" si="12"/>
        <v>27.569444444444443</v>
      </c>
    </row>
    <row r="74" spans="1:11" ht="45" thickBot="1">
      <c r="A74" s="118">
        <f t="shared" si="13"/>
        <v>12</v>
      </c>
      <c r="B74" s="143" t="s">
        <v>6</v>
      </c>
      <c r="C74" s="144">
        <v>14000</v>
      </c>
      <c r="D74" s="209"/>
      <c r="E74" s="145" t="s">
        <v>13</v>
      </c>
      <c r="F74" s="120">
        <f t="shared" si="10"/>
        <v>7.777777777777778</v>
      </c>
      <c r="G74" s="122">
        <f t="shared" si="11"/>
        <v>46.666666666666664</v>
      </c>
      <c r="H74" s="146"/>
      <c r="I74" s="146"/>
      <c r="J74" s="147"/>
      <c r="K74" s="125">
        <f t="shared" si="12"/>
        <v>3.888888888888889</v>
      </c>
    </row>
    <row r="75" spans="1:11" ht="44.25">
      <c r="A75" s="118">
        <f t="shared" si="13"/>
        <v>13</v>
      </c>
      <c r="B75" s="148" t="s">
        <v>27</v>
      </c>
      <c r="C75" s="130">
        <v>80000</v>
      </c>
      <c r="D75" s="117"/>
      <c r="E75" s="131" t="s">
        <v>53</v>
      </c>
      <c r="F75" s="120">
        <f t="shared" si="10"/>
        <v>44.44444444444445</v>
      </c>
      <c r="G75" s="122">
        <f t="shared" si="11"/>
        <v>266.6666666666667</v>
      </c>
      <c r="H75" s="149"/>
      <c r="I75" s="149"/>
      <c r="J75" s="150"/>
      <c r="K75" s="125">
        <f t="shared" si="12"/>
        <v>22.222222222222225</v>
      </c>
    </row>
    <row r="76" spans="1:11" ht="44.25">
      <c r="A76" s="118">
        <f t="shared" si="13"/>
        <v>14</v>
      </c>
      <c r="B76" s="148" t="s">
        <v>71</v>
      </c>
      <c r="C76" s="198">
        <v>250000</v>
      </c>
      <c r="D76" s="117"/>
      <c r="E76" s="131" t="s">
        <v>54</v>
      </c>
      <c r="F76" s="120">
        <f t="shared" si="10"/>
        <v>138.88888888888889</v>
      </c>
      <c r="G76" s="122">
        <f t="shared" si="11"/>
        <v>833.3333333333333</v>
      </c>
      <c r="H76" s="149"/>
      <c r="I76" s="149"/>
      <c r="J76" s="150"/>
      <c r="K76" s="125">
        <f t="shared" si="12"/>
        <v>69.44444444444444</v>
      </c>
    </row>
    <row r="77" spans="1:11" ht="44.25">
      <c r="A77" s="151"/>
      <c r="B77" s="217"/>
      <c r="C77" s="138"/>
      <c r="D77" s="117"/>
      <c r="E77" s="218"/>
      <c r="F77" s="120"/>
      <c r="G77" s="122"/>
      <c r="H77" s="149"/>
      <c r="I77" s="149"/>
      <c r="J77" s="150"/>
      <c r="K77" s="125"/>
    </row>
    <row r="78" spans="1:11" ht="45.75" thickBot="1">
      <c r="A78" s="152"/>
      <c r="B78" s="153" t="s">
        <v>2</v>
      </c>
      <c r="C78" s="154">
        <f>SUM(C62:C76)</f>
        <v>926514</v>
      </c>
      <c r="D78" s="210"/>
      <c r="E78" s="155"/>
      <c r="F78" s="156"/>
      <c r="G78" s="157">
        <f>C78/300</f>
        <v>3088.38</v>
      </c>
      <c r="H78" s="158"/>
      <c r="I78" s="158"/>
      <c r="J78" s="159"/>
      <c r="K78" s="160"/>
    </row>
    <row r="79" spans="1:11" ht="45" thickBot="1">
      <c r="A79" s="161"/>
      <c r="B79" s="162"/>
      <c r="C79" s="163"/>
      <c r="D79" s="163"/>
      <c r="E79" s="164"/>
      <c r="F79" s="165"/>
      <c r="G79" s="166"/>
      <c r="H79" s="167"/>
      <c r="I79" s="168"/>
      <c r="J79" s="169"/>
      <c r="K79" s="170"/>
    </row>
    <row r="80" spans="1:11" ht="59.25">
      <c r="A80" s="152"/>
      <c r="B80" s="269" t="s">
        <v>9</v>
      </c>
      <c r="C80" s="269"/>
      <c r="D80" s="269"/>
      <c r="E80" s="270"/>
      <c r="F80" s="211" t="s">
        <v>7</v>
      </c>
      <c r="G80" s="211" t="s">
        <v>4</v>
      </c>
      <c r="H80" s="171"/>
      <c r="I80" s="172"/>
      <c r="J80" s="173"/>
      <c r="K80" s="212" t="s">
        <v>21</v>
      </c>
    </row>
    <row r="81" spans="1:11" ht="3.75" customHeight="1">
      <c r="A81" s="118">
        <v>1</v>
      </c>
      <c r="B81" s="174"/>
      <c r="C81" s="120"/>
      <c r="D81" s="175"/>
      <c r="E81" s="131"/>
      <c r="F81" s="120">
        <f aca="true" t="shared" si="14" ref="F81:F88">C81/300/6</f>
        <v>0</v>
      </c>
      <c r="G81" s="176">
        <f>6*F81</f>
        <v>0</v>
      </c>
      <c r="H81" s="171"/>
      <c r="I81" s="172"/>
      <c r="J81" s="173"/>
      <c r="K81" s="177">
        <f>G81/12</f>
        <v>0</v>
      </c>
    </row>
    <row r="82" spans="1:11" ht="44.25">
      <c r="A82" s="118">
        <v>1</v>
      </c>
      <c r="B82" s="174" t="s">
        <v>29</v>
      </c>
      <c r="C82" s="120">
        <f>600*(366-152)</f>
        <v>128400</v>
      </c>
      <c r="D82" s="175"/>
      <c r="E82" s="131" t="s">
        <v>50</v>
      </c>
      <c r="F82" s="120">
        <f t="shared" si="14"/>
        <v>71.33333333333333</v>
      </c>
      <c r="G82" s="176">
        <f>6*F82</f>
        <v>428</v>
      </c>
      <c r="H82" s="171"/>
      <c r="I82" s="172"/>
      <c r="J82" s="173"/>
      <c r="K82" s="177">
        <f>G82/12</f>
        <v>35.666666666666664</v>
      </c>
    </row>
    <row r="83" spans="1:11" ht="44.25" hidden="1">
      <c r="A83" s="118"/>
      <c r="B83" s="148"/>
      <c r="C83" s="142"/>
      <c r="D83" s="213"/>
      <c r="E83" s="131"/>
      <c r="F83" s="120">
        <f t="shared" si="14"/>
        <v>0</v>
      </c>
      <c r="G83" s="176">
        <f aca="true" t="shared" si="15" ref="G83:G90">6*F83</f>
        <v>0</v>
      </c>
      <c r="H83" s="146"/>
      <c r="I83" s="146"/>
      <c r="J83" s="147"/>
      <c r="K83" s="177">
        <f>G83/12</f>
        <v>0</v>
      </c>
    </row>
    <row r="84" spans="1:11" ht="44.25" hidden="1">
      <c r="A84" s="118"/>
      <c r="B84" s="126"/>
      <c r="C84" s="178"/>
      <c r="D84" s="214"/>
      <c r="E84" s="179"/>
      <c r="F84" s="120">
        <f t="shared" si="14"/>
        <v>0</v>
      </c>
      <c r="G84" s="176">
        <f t="shared" si="15"/>
        <v>0</v>
      </c>
      <c r="H84" s="146"/>
      <c r="I84" s="146"/>
      <c r="J84" s="147"/>
      <c r="K84" s="177">
        <f>G84/12</f>
        <v>0</v>
      </c>
    </row>
    <row r="85" spans="1:11" ht="0.75" customHeight="1">
      <c r="A85" s="118">
        <v>2</v>
      </c>
      <c r="B85" s="148"/>
      <c r="C85" s="120"/>
      <c r="D85" s="215"/>
      <c r="E85" s="131"/>
      <c r="F85" s="120"/>
      <c r="G85" s="176">
        <f t="shared" si="15"/>
        <v>0</v>
      </c>
      <c r="H85" s="146"/>
      <c r="I85" s="146"/>
      <c r="J85" s="147"/>
      <c r="K85" s="177"/>
    </row>
    <row r="86" spans="1:11" ht="44.25" hidden="1">
      <c r="A86" s="118"/>
      <c r="B86" s="174"/>
      <c r="C86" s="142"/>
      <c r="D86" s="216"/>
      <c r="E86" s="131"/>
      <c r="F86" s="120">
        <f t="shared" si="14"/>
        <v>0</v>
      </c>
      <c r="G86" s="176">
        <f t="shared" si="15"/>
        <v>0</v>
      </c>
      <c r="H86" s="180"/>
      <c r="I86" s="180"/>
      <c r="J86" s="180"/>
      <c r="K86" s="177">
        <f aca="true" t="shared" si="16" ref="K86:K91">G86/12</f>
        <v>0</v>
      </c>
    </row>
    <row r="87" spans="1:11" ht="44.25">
      <c r="A87" s="118">
        <v>2</v>
      </c>
      <c r="B87" s="126" t="s">
        <v>3</v>
      </c>
      <c r="C87" s="130">
        <v>10000</v>
      </c>
      <c r="D87" s="117"/>
      <c r="E87" s="131"/>
      <c r="F87" s="120">
        <f t="shared" si="14"/>
        <v>5.555555555555556</v>
      </c>
      <c r="G87" s="176">
        <f t="shared" si="15"/>
        <v>33.333333333333336</v>
      </c>
      <c r="H87" s="117"/>
      <c r="I87" s="117"/>
      <c r="J87" s="117"/>
      <c r="K87" s="177">
        <f t="shared" si="16"/>
        <v>2.777777777777778</v>
      </c>
    </row>
    <row r="88" spans="1:11" ht="44.25" hidden="1">
      <c r="A88" s="118"/>
      <c r="B88" s="174"/>
      <c r="C88" s="130"/>
      <c r="D88" s="181"/>
      <c r="E88" s="121"/>
      <c r="F88" s="120">
        <f t="shared" si="14"/>
        <v>0</v>
      </c>
      <c r="G88" s="176">
        <f t="shared" si="15"/>
        <v>0</v>
      </c>
      <c r="H88" s="146"/>
      <c r="I88" s="146"/>
      <c r="J88" s="147"/>
      <c r="K88" s="177">
        <f t="shared" si="16"/>
        <v>0</v>
      </c>
    </row>
    <row r="89" spans="1:11" ht="44.25">
      <c r="A89" s="118">
        <v>3</v>
      </c>
      <c r="B89" s="126" t="s">
        <v>41</v>
      </c>
      <c r="C89" s="142">
        <f>12*3650+3000*6</f>
        <v>61800</v>
      </c>
      <c r="D89" s="181"/>
      <c r="E89" s="141" t="s">
        <v>58</v>
      </c>
      <c r="F89" s="120">
        <f>C89/300/6</f>
        <v>34.333333333333336</v>
      </c>
      <c r="G89" s="176">
        <f t="shared" si="15"/>
        <v>206</v>
      </c>
      <c r="H89" s="146"/>
      <c r="I89" s="146"/>
      <c r="J89" s="147"/>
      <c r="K89" s="177">
        <f t="shared" si="16"/>
        <v>17.166666666666668</v>
      </c>
    </row>
    <row r="90" spans="1:11" ht="44.25">
      <c r="A90" s="118">
        <v>4</v>
      </c>
      <c r="B90" s="119" t="s">
        <v>1</v>
      </c>
      <c r="C90" s="142">
        <v>13350</v>
      </c>
      <c r="D90" s="121"/>
      <c r="E90" s="131" t="s">
        <v>65</v>
      </c>
      <c r="F90" s="120">
        <f>C90/300/6</f>
        <v>7.416666666666667</v>
      </c>
      <c r="G90" s="176">
        <f t="shared" si="15"/>
        <v>44.5</v>
      </c>
      <c r="H90" s="146"/>
      <c r="I90" s="146"/>
      <c r="J90" s="147"/>
      <c r="K90" s="177">
        <f t="shared" si="16"/>
        <v>3.7083333333333335</v>
      </c>
    </row>
    <row r="91" spans="1:11" ht="55.5">
      <c r="A91" s="118">
        <v>5</v>
      </c>
      <c r="B91" s="126" t="s">
        <v>16</v>
      </c>
      <c r="C91" s="120">
        <f>(2650+5000)*12</f>
        <v>91800</v>
      </c>
      <c r="D91" s="206"/>
      <c r="E91" s="121" t="s">
        <v>59</v>
      </c>
      <c r="F91" s="120"/>
      <c r="G91" s="182">
        <f>SUM(G82:G90)</f>
        <v>711.8333333333333</v>
      </c>
      <c r="H91" s="146"/>
      <c r="I91" s="146"/>
      <c r="J91" s="147"/>
      <c r="K91" s="177">
        <f t="shared" si="16"/>
        <v>59.319444444444436</v>
      </c>
    </row>
    <row r="92" spans="1:11" ht="34.5" thickBot="1">
      <c r="A92" s="183"/>
      <c r="B92" s="184"/>
      <c r="C92" s="185"/>
      <c r="D92" s="181"/>
      <c r="E92" s="186"/>
      <c r="F92" s="187"/>
      <c r="G92" s="188"/>
      <c r="H92" s="189"/>
      <c r="I92" s="189"/>
      <c r="J92" s="189"/>
      <c r="K92" s="190"/>
    </row>
    <row r="93" spans="1:11" ht="60" thickBot="1">
      <c r="A93" s="183"/>
      <c r="B93" s="191" t="s">
        <v>36</v>
      </c>
      <c r="C93" s="185"/>
      <c r="D93" s="181"/>
      <c r="E93" s="235" t="s">
        <v>37</v>
      </c>
      <c r="F93" s="187"/>
      <c r="G93" s="236">
        <f>G78+G91</f>
        <v>3800.213333333333</v>
      </c>
      <c r="H93" s="189"/>
      <c r="I93" s="189"/>
      <c r="J93" s="189"/>
      <c r="K93" s="190"/>
    </row>
    <row r="94" spans="1:11" ht="15">
      <c r="A94" s="117"/>
      <c r="B94" s="192"/>
      <c r="C94" s="192"/>
      <c r="D94" s="192"/>
      <c r="E94" s="117"/>
      <c r="F94" s="192"/>
      <c r="G94" s="192"/>
      <c r="H94" s="192"/>
      <c r="I94" s="192"/>
      <c r="J94" s="117"/>
      <c r="K94" s="117"/>
    </row>
    <row r="95" spans="2:9" ht="15">
      <c r="B95" s="256"/>
      <c r="C95" s="257"/>
      <c r="D95" s="257"/>
      <c r="E95" s="257"/>
      <c r="F95" s="257"/>
      <c r="G95" s="257"/>
      <c r="H95" s="3"/>
      <c r="I95" s="3"/>
    </row>
    <row r="96" spans="1:9" ht="15">
      <c r="A96" s="7"/>
      <c r="B96" s="257"/>
      <c r="C96" s="257"/>
      <c r="D96" s="257"/>
      <c r="E96" s="257"/>
      <c r="F96" s="257"/>
      <c r="G96" s="257"/>
      <c r="H96" s="3"/>
      <c r="I96" s="3"/>
    </row>
    <row r="97" spans="1:7" ht="12.75">
      <c r="A97" s="7"/>
      <c r="B97" s="7"/>
      <c r="C97" s="7"/>
      <c r="D97" s="7"/>
      <c r="E97" s="7"/>
      <c r="F97" s="7"/>
      <c r="G97" s="7"/>
    </row>
    <row r="98" spans="1:7" ht="12.75">
      <c r="A98" s="7"/>
      <c r="B98" s="7"/>
      <c r="C98" s="7"/>
      <c r="D98" s="7"/>
      <c r="E98" s="7"/>
      <c r="F98" s="7"/>
      <c r="G98" s="7"/>
    </row>
    <row r="99" ht="12.75">
      <c r="A99" s="7"/>
    </row>
  </sheetData>
  <sheetProtection formatCells="0" formatColumns="0" formatRows="0" insertColumns="0" insertRows="0" insertHyperlinks="0" deleteColumns="0" deleteRows="0" sort="0" autoFilter="0" pivotTables="0"/>
  <mergeCells count="9">
    <mergeCell ref="B95:G96"/>
    <mergeCell ref="B1:I2"/>
    <mergeCell ref="B3:E3"/>
    <mergeCell ref="B25:E25"/>
    <mergeCell ref="A40:K40"/>
    <mergeCell ref="B59:I60"/>
    <mergeCell ref="B61:E61"/>
    <mergeCell ref="B80:E80"/>
    <mergeCell ref="A55:C55"/>
  </mergeCells>
  <printOptions horizontalCentered="1"/>
  <pageMargins left="0.31496062992125984" right="0.35433070866141736" top="0.5118110236220472" bottom="0.35" header="0.5118110236220472" footer="0.25"/>
  <pageSetup horizontalDpi="240" verticalDpi="240" orientation="portrait" paperSize="9" scale="29" r:id="rId2"/>
  <rowBreaks count="1" manualBreakCount="1">
    <brk id="5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Admin</cp:lastModifiedBy>
  <cp:lastPrinted>2012-04-30T11:40:55Z</cp:lastPrinted>
  <dcterms:created xsi:type="dcterms:W3CDTF">2006-12-03T16:33:50Z</dcterms:created>
  <dcterms:modified xsi:type="dcterms:W3CDTF">2012-05-04T16:24:59Z</dcterms:modified>
  <cp:category/>
  <cp:version/>
  <cp:contentType/>
  <cp:contentStatus/>
</cp:coreProperties>
</file>